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ленегорский КЦСОН" sheetId="1" r:id="rId1"/>
  </sheets>
  <definedNames>
    <definedName name="_xlnm.Print_Titles" localSheetId="0">'Оленегорский КЦСОН'!$4:$8</definedName>
  </definedNames>
  <calcPr fullCalcOnLoad="1"/>
</workbook>
</file>

<file path=xl/sharedStrings.xml><?xml version="1.0" encoding="utf-8"?>
<sst xmlns="http://schemas.openxmlformats.org/spreadsheetml/2006/main" count="289" uniqueCount="182">
  <si>
    <t>Очередной финансовый год</t>
  </si>
  <si>
    <t>в том числе</t>
  </si>
  <si>
    <t>Плановый период</t>
  </si>
  <si>
    <t>1-ый год планового периода</t>
  </si>
  <si>
    <t>2-ой год планового периода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</si>
  <si>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</si>
  <si>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</si>
  <si>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Наименование показателя</t>
  </si>
  <si>
    <t>Всего</t>
  </si>
  <si>
    <t>3. Показатели по поступлениям и выплатам учреждения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</si>
  <si>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</si>
  <si>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</si>
  <si>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</si>
  <si>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</si>
  <si>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</si>
  <si>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Командировочные расходы</t>
  </si>
  <si>
    <t>Меры социальной поддержки, установленные Законами Мурманской области</t>
  </si>
  <si>
    <t>Другие расходы по прочим выплатам</t>
  </si>
  <si>
    <t>Начисления на выплаты по оплате труда</t>
  </si>
  <si>
    <t>Оплата работ, услуг всего</t>
  </si>
  <si>
    <t>Услуги связи, всего</t>
  </si>
  <si>
    <t>Транспортные услуги</t>
  </si>
  <si>
    <t>Другие расходы по транспортным услугам</t>
  </si>
  <si>
    <t>Коммунальные услуги</t>
  </si>
  <si>
    <t>Работы, услуги по содержанию имущества</t>
  </si>
  <si>
    <t>Содержание в чистоте помещений, зданий, дворов, иного имущества</t>
  </si>
  <si>
    <t>Ремонт (текущий и капитальный) и реставрация нефинансовых активов, за исключением недвижимого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</si>
  <si>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</si>
  <si>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Ремонт текущий и капитальный и реставрация нефинансовых активов в части недвижимого имущества</t>
  </si>
  <si>
    <t>Другие расходы по содержанию имущества</t>
  </si>
  <si>
    <t>Прочие работы, услуги</t>
  </si>
  <si>
    <t>Вневедомственная охрана</t>
  </si>
  <si>
    <t>Другие расходы по прочим работам, услугам</t>
  </si>
  <si>
    <t>Поступление нефинансовых активов, всего</t>
  </si>
  <si>
    <t>Компьютерная техника, оргтехника</t>
  </si>
  <si>
    <t>Бытовая техника, мебель</t>
  </si>
  <si>
    <t>Другие расходы на увеличение стоимости основных средств</t>
  </si>
  <si>
    <t>Увеличение стоимости основных средств</t>
  </si>
  <si>
    <t>Увеличение стоимости материальных запасов</t>
  </si>
  <si>
    <t>Медикаменты и перевязочные средства</t>
  </si>
  <si>
    <t>Продукты питания</t>
  </si>
  <si>
    <t>Горючесмазочные материалы</t>
  </si>
  <si>
    <t>Мягкий инвентарь</t>
  </si>
  <si>
    <t>Другие расходы на увеличение стоимости материальных запасов</t>
  </si>
  <si>
    <t>Обеспечение специальной одеждой, обувью и инвентарем отдельных категорий работников государственных областных учреждений социального обслуживания граждан пожилого возраста и инвалидов</t>
  </si>
  <si>
    <t>Арендная плата за пользование имуществом</t>
  </si>
  <si>
    <t>Организация питания</t>
  </si>
  <si>
    <t xml:space="preserve">1.Поступления, всего </t>
  </si>
  <si>
    <t>1.1.Доходы от оказания платных услуг, всего</t>
  </si>
  <si>
    <t>1.2.Субсидия на выполнение госзадания, всего</t>
  </si>
  <si>
    <t>1.2.1.На оказание государственных услуг</t>
  </si>
  <si>
    <t>1.2.2.На содержание имущества</t>
  </si>
  <si>
    <t>1.3.Целевые субсидии</t>
  </si>
  <si>
    <t>1.4. От приносящей доход деятельности, всего</t>
  </si>
  <si>
    <t>2. Выплаты, всего:</t>
  </si>
  <si>
    <t>В ТОМ ЧИСЛЕ:</t>
  </si>
  <si>
    <t>2.1. Выплаты из доходов от оказания платных услуг, всего</t>
  </si>
  <si>
    <t>2.2. Выплаты по субсидиям на выполнение госзадания, всего</t>
  </si>
  <si>
    <t>2.2.1. На оказание государственных услуг (работ), всего</t>
  </si>
  <si>
    <t xml:space="preserve">2.2.2.  На содержание имущества, всего </t>
  </si>
  <si>
    <t>2.3. Выплаты по целевым субсидиям, всего</t>
  </si>
  <si>
    <t>Остаток средств на окончание периода</t>
  </si>
  <si>
    <t>Услуги связи</t>
  </si>
  <si>
    <t>Оказание материальной помощи лицам без определенного места жительства и лицам, освободившимся из мест лишения свободы</t>
  </si>
  <si>
    <t>Другие расходы на квеличение основных средств</t>
  </si>
  <si>
    <t>2.4.1 Выплаты из приносящей доход деятельности от услуги по обеспечению содержания граждан в стационарах государственных областных учреждений социального обслуживания населения</t>
  </si>
  <si>
    <t>КБК</t>
  </si>
  <si>
    <t>180</t>
  </si>
  <si>
    <t>130</t>
  </si>
  <si>
    <t>Ремонт (текущий и капитальный) и реставрация нефинансовых активов в части недвижимого имущества</t>
  </si>
  <si>
    <t>Услуги в области информационных технологий</t>
  </si>
  <si>
    <t>Оплата труда и начисления на выплаты по оплате труда</t>
  </si>
  <si>
    <t>Компенсация расходов на оплату стоимости проезда  и провоза багажа к месту использования отпуска (отдыха)  и обратно работников учреждения</t>
  </si>
  <si>
    <t>1.5. Иные поступления (добровольные пожертвования)</t>
  </si>
  <si>
    <t>803 0000 0000000 000 000 31004</t>
  </si>
  <si>
    <t>803 0000 0000000 000 000 34099</t>
  </si>
  <si>
    <t>803 1002 6227802 621 241 21201</t>
  </si>
  <si>
    <t>803 1002 6227802 621 241 21202</t>
  </si>
  <si>
    <t>803 1002 6227802 621 241 21299</t>
  </si>
  <si>
    <t>803 1002 6227802 621 241 22201</t>
  </si>
  <si>
    <t>803 1002 6227802 621 241 22299</t>
  </si>
  <si>
    <t>803 0000 0000000 000 000 22501</t>
  </si>
  <si>
    <t>803 0000 0000000 000 000 22505</t>
  </si>
  <si>
    <t>803 0000 0000000 000 000 31005</t>
  </si>
  <si>
    <t>803 0000 0000000 000 000 31099</t>
  </si>
  <si>
    <t>803 0000 0000000 000 000 34002</t>
  </si>
  <si>
    <t>803 0000 0000000 000 000 34004</t>
  </si>
  <si>
    <t>803 0000 0000000 000 000 21201</t>
  </si>
  <si>
    <t>803 0000 0000000 000 000 22201</t>
  </si>
  <si>
    <t>803 0000 0000000 000 000 22604</t>
  </si>
  <si>
    <t>803 0000 0000000 000 000 22605</t>
  </si>
  <si>
    <t>803 0000 0000000 000 000 22699</t>
  </si>
  <si>
    <t>2.5 Прочие выплаты</t>
  </si>
  <si>
    <t>Проведение мероприятий, посвященных Дню пожилых людей</t>
  </si>
  <si>
    <t>803 0000 0000000 000 000 22299</t>
  </si>
  <si>
    <t>803 0000 0000000 000 000 22602</t>
  </si>
  <si>
    <t>Создание условий доступности в учреждениях социального обслуживания и центрах социальной поддержки населения, подведомственных Министерству труда и социального развития Мурманской области (устройство наружных и внутренних пандусов, оснащение поручнями, кресло-колясками, ходунками и др.)</t>
  </si>
  <si>
    <t>Разработка и издание информационных справочников  для пожилых людей о мерах социальной поддержки, предоставляемых по месту проживания</t>
  </si>
  <si>
    <t>Внедрение современных ИКТ в подведомственных учреждениях</t>
  </si>
  <si>
    <t>Государственная программа Мурманской области «Социальная поддержка граждан и развитие социально-трудовых отношений», всего, в том числе:</t>
  </si>
  <si>
    <t>Подпрограмма 1. "Модернизация системы социального обслуживания населения Мурманской области", всего, в том числе:</t>
  </si>
  <si>
    <t>Основное мероприятие 1.2.1. Укрепление материально-технической базы учреждений социального обслуживания населения, открытие и развитие отделений и служб, всего, в том числе:</t>
  </si>
  <si>
    <t>Основное мероприятие 1.2.2. Обеспечение качества и своевременности предоставления услуг населению государственными областными учреждениями системы социального обслуживания населения, всего, в том числе:</t>
  </si>
  <si>
    <t>Основное мероприятие 1.2.3. Устранение предписаний контрольно-надзорных органов, улучшение условий комплексной безопасности в учреждениях системы социального обслуживания населения всего, в том числе:</t>
  </si>
  <si>
    <t>Подпрограмма 2. "Улучшение положения и качества жизни социально уязвимых слоев населения" всего, в том числе:</t>
  </si>
  <si>
    <t>Основное мероприятие 2.2.1. Социальная поддержка граждан в трудной жизненной ситуации и повышение профессиональной компетенции сотрудников учреждения социального обслуживания населения всего, в том числе:</t>
  </si>
  <si>
    <t>Подпрограмма 5 "Обеспечение реализации государственной программы" всего, в том числе:</t>
  </si>
  <si>
    <t>Создание службы «Надомные сиделки» в учреждениях социального обслуживания населения, всего, в том числе:</t>
  </si>
  <si>
    <t>Приобретение автотранспортных  средств для учреждений социального обслуживания населения,  всего, в том числе:</t>
  </si>
  <si>
    <t>Приобретение оборудования и предметов длительного пользования,   всего, в том числе:</t>
  </si>
  <si>
    <t>Расходы по прочим работам услугам</t>
  </si>
  <si>
    <t>Усиление транспортной безопасности в государственных областных учреждениях социального обслуживания населения Мурманской области, в том числе:</t>
  </si>
  <si>
    <t>Улучшение санитарно-эпидемиологических условий в государственных областных учреждениях социального обслуживания населения Мурманской области, в том числе:</t>
  </si>
  <si>
    <t xml:space="preserve"> Повышение противопожарной безопасности  в государственных областных учреждениях социального обслуживания населения Мурманской области, в том числе:</t>
  </si>
  <si>
    <t>Основное мероприятие 2.1.1. Социальная поддержка граждан в трудной жизненной ситуации и повышение профессиональной компетенции сотрудников учреждения социального обслуживания населения всего, в том числе:</t>
  </si>
  <si>
    <t>Пособия по социальной помощи населению</t>
  </si>
  <si>
    <t>1.4.1.Услуги по обеспечению содержания граждан в стационарах государственных областных учреждений социального обслуживания населения</t>
  </si>
  <si>
    <t>803 1003 0322221 622 262</t>
  </si>
  <si>
    <t>804 1002 0352010 622 226</t>
  </si>
  <si>
    <t>803 0000 0000000 000 211</t>
  </si>
  <si>
    <t>803 0000 0000000 000 210</t>
  </si>
  <si>
    <t>803 0000 0000000 000 213</t>
  </si>
  <si>
    <t>803 0000 0000000 000 310</t>
  </si>
  <si>
    <t>803 0000 0000000 000 340</t>
  </si>
  <si>
    <t>803 1002 0310005 621 210</t>
  </si>
  <si>
    <t>803 1002 0310005 621 211</t>
  </si>
  <si>
    <t>803 1002 0310005 621 212</t>
  </si>
  <si>
    <t>803 1002 0310005 621 213</t>
  </si>
  <si>
    <t>803 1002 0310005 621 220</t>
  </si>
  <si>
    <t>803 1002 0310005 621 221</t>
  </si>
  <si>
    <t>803 1002 0310005 621 222</t>
  </si>
  <si>
    <t>803 1002 0310005 621 223</t>
  </si>
  <si>
    <t>803 1002 0310005 621 241 22501</t>
  </si>
  <si>
    <t>803 1002 0310005 621 241 22502</t>
  </si>
  <si>
    <t>803 1002 0310005 621 241 22503</t>
  </si>
  <si>
    <t>803 1002 0310005 621 241 22505</t>
  </si>
  <si>
    <t>803 1002 0310005 621 241 22599</t>
  </si>
  <si>
    <t>803 1002 0310005 621 241 22602</t>
  </si>
  <si>
    <t>803 1002 0310005 621 241 22603</t>
  </si>
  <si>
    <t>803 1002 0310005 621 241 22604</t>
  </si>
  <si>
    <t>803 1002 0310005 621 241 22699</t>
  </si>
  <si>
    <t>803 1002 0310005 621 241 31005</t>
  </si>
  <si>
    <t>803 1002 0310005 621 241 31099</t>
  </si>
  <si>
    <t>803 1002 0310005 621 241 34001</t>
  </si>
  <si>
    <t>803 1002 0310005 621 241 34002</t>
  </si>
  <si>
    <t>803 1002 0310005 621 241 34003</t>
  </si>
  <si>
    <t>803 1002 0310005 621 241 34004</t>
  </si>
  <si>
    <t>803 1002 0310005 621 241 34099</t>
  </si>
  <si>
    <t>803 1002 0310005 621 224</t>
  </si>
  <si>
    <t>803 1002 0310005 621 225</t>
  </si>
  <si>
    <t>803 1002 0310005 621 226</t>
  </si>
  <si>
    <t>803 1002 0310005 621 290</t>
  </si>
  <si>
    <t>803 1002 0310005 621 300</t>
  </si>
  <si>
    <t>803 1002 0310005 621 310</t>
  </si>
  <si>
    <t>803 1002 0310005 621 340</t>
  </si>
  <si>
    <t>803 1002 0310005 622 310</t>
  </si>
  <si>
    <t>803 1002 0310005 622 340</t>
  </si>
  <si>
    <t>803 1002 0310005 622 212</t>
  </si>
  <si>
    <t>803 1002 0311306 622 212</t>
  </si>
  <si>
    <t>803 1002 0310005 622 226</t>
  </si>
  <si>
    <t>803 1002 0310005 622 225</t>
  </si>
  <si>
    <t>803 1002 0310005 622 221</t>
  </si>
  <si>
    <t>804 1003 0322211 622 310</t>
  </si>
  <si>
    <t>803 1003 0322221 622 226</t>
  </si>
  <si>
    <t>803 1002 0352010 622 225</t>
  </si>
  <si>
    <t>805 1002 0352010 622 310</t>
  </si>
  <si>
    <t>803 0000 0000000 000 223</t>
  </si>
  <si>
    <t>803 0000 0000000 000 225</t>
  </si>
  <si>
    <t>Прочие расходы</t>
  </si>
  <si>
    <t>803 0000 0000000 000 290</t>
  </si>
  <si>
    <t>803 0000 0000000 000 300</t>
  </si>
  <si>
    <t>802 0000 0000000 000 212</t>
  </si>
  <si>
    <t>803 0000 0000000 000 221</t>
  </si>
  <si>
    <t>802 0000 0000000 000 222</t>
  </si>
  <si>
    <t>803 0000 0000000 000 226</t>
  </si>
  <si>
    <t>2</t>
  </si>
  <si>
    <t>3</t>
  </si>
  <si>
    <t>4</t>
  </si>
  <si>
    <t>5</t>
  </si>
  <si>
    <t>Основное мероприятие 5.2.2. Внедрение современных информационно-коммуникационных технологий</t>
  </si>
  <si>
    <t>Остаток средств на начало периода, всего</t>
  </si>
  <si>
    <t>От приносящей доход деятельности, в том числе: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</si>
</sst>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_0000_0000000_000_000_00000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171" fontId="0" fillId="0" borderId="10" xfId="58" applyFont="1" applyBorder="1" applyAlignment="1">
      <alignment horizontal="center" vertical="center"/>
    </xf>
    <xf numFmtId="171" fontId="0" fillId="0" borderId="11" xfId="58" applyFont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0" fillId="0" borderId="10" xfId="58" applyFont="1" applyFill="1" applyBorder="1" applyAlignment="1">
      <alignment horizontal="center" vertical="center"/>
    </xf>
    <xf numFmtId="171" fontId="0" fillId="0" borderId="11" xfId="58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71" fontId="0" fillId="0" borderId="18" xfId="58" applyFont="1" applyFill="1" applyBorder="1" applyAlignment="1">
      <alignment horizontal="center" vertical="center"/>
    </xf>
    <xf numFmtId="171" fontId="0" fillId="4" borderId="19" xfId="58" applyFont="1" applyFill="1" applyBorder="1" applyAlignment="1">
      <alignment horizontal="center" vertical="center"/>
    </xf>
    <xf numFmtId="0" fontId="0" fillId="0" borderId="14" xfId="0" applyNumberFormat="1" applyFont="1" applyBorder="1" applyAlignment="1" applyProtection="1">
      <alignment horizontal="left" vertical="top" wrapText="1"/>
      <protection locked="0"/>
    </xf>
    <xf numFmtId="171" fontId="2" fillId="0" borderId="10" xfId="58" applyFont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171" fontId="2" fillId="0" borderId="11" xfId="58" applyFont="1" applyBorder="1" applyAlignment="1">
      <alignment horizontal="center" vertical="center"/>
    </xf>
    <xf numFmtId="0" fontId="2" fillId="4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171" fontId="3" fillId="0" borderId="10" xfId="58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71" fontId="0" fillId="4" borderId="22" xfId="58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171" fontId="2" fillId="0" borderId="10" xfId="58" applyFont="1" applyBorder="1" applyAlignment="1">
      <alignment horizontal="center" vertical="center"/>
    </xf>
    <xf numFmtId="171" fontId="0" fillId="0" borderId="10" xfId="58" applyFont="1" applyBorder="1" applyAlignment="1">
      <alignment horizontal="center" vertical="center"/>
    </xf>
    <xf numFmtId="171" fontId="0" fillId="0" borderId="11" xfId="58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/>
    </xf>
    <xf numFmtId="171" fontId="2" fillId="4" borderId="19" xfId="58" applyFont="1" applyFill="1" applyBorder="1" applyAlignment="1">
      <alignment horizontal="center" vertical="center"/>
    </xf>
    <xf numFmtId="171" fontId="2" fillId="4" borderId="22" xfId="58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wrapText="1"/>
    </xf>
    <xf numFmtId="49" fontId="0" fillId="4" borderId="23" xfId="0" applyNumberFormat="1" applyFont="1" applyFill="1" applyBorder="1" applyAlignment="1">
      <alignment horizontal="center" vertical="center"/>
    </xf>
    <xf numFmtId="171" fontId="2" fillId="4" borderId="23" xfId="58" applyFont="1" applyFill="1" applyBorder="1" applyAlignment="1">
      <alignment horizontal="center" vertical="center"/>
    </xf>
    <xf numFmtId="171" fontId="0" fillId="4" borderId="23" xfId="58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wrapText="1"/>
    </xf>
    <xf numFmtId="49" fontId="0" fillId="24" borderId="23" xfId="0" applyNumberFormat="1" applyFont="1" applyFill="1" applyBorder="1" applyAlignment="1">
      <alignment horizontal="center" vertical="center"/>
    </xf>
    <xf numFmtId="171" fontId="0" fillId="24" borderId="23" xfId="58" applyFont="1" applyFill="1" applyBorder="1" applyAlignment="1">
      <alignment horizontal="center" vertical="center"/>
    </xf>
    <xf numFmtId="171" fontId="0" fillId="24" borderId="24" xfId="5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vertical="center"/>
    </xf>
    <xf numFmtId="171" fontId="0" fillId="24" borderId="10" xfId="58" applyFont="1" applyFill="1" applyBorder="1" applyAlignment="1">
      <alignment horizontal="center" vertical="center"/>
    </xf>
    <xf numFmtId="171" fontId="0" fillId="24" borderId="11" xfId="58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171" fontId="0" fillId="4" borderId="18" xfId="58" applyFont="1" applyFill="1" applyBorder="1" applyAlignment="1">
      <alignment horizontal="center" vertical="center"/>
    </xf>
    <xf numFmtId="171" fontId="0" fillId="4" borderId="26" xfId="58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171" fontId="0" fillId="0" borderId="27" xfId="58" applyFont="1" applyFill="1" applyBorder="1" applyAlignment="1">
      <alignment horizontal="center" vertical="center"/>
    </xf>
    <xf numFmtId="171" fontId="0" fillId="0" borderId="28" xfId="58" applyFont="1" applyFill="1" applyBorder="1" applyAlignment="1">
      <alignment horizontal="center" vertical="center"/>
    </xf>
    <xf numFmtId="171" fontId="3" fillId="0" borderId="11" xfId="58" applyFont="1" applyFill="1" applyBorder="1" applyAlignment="1">
      <alignment horizontal="center" vertical="center"/>
    </xf>
    <xf numFmtId="171" fontId="0" fillId="0" borderId="29" xfId="58" applyFont="1" applyFill="1" applyBorder="1" applyAlignment="1">
      <alignment horizontal="center" vertical="center"/>
    </xf>
    <xf numFmtId="171" fontId="0" fillId="0" borderId="30" xfId="58" applyFont="1" applyFill="1" applyBorder="1" applyAlignment="1">
      <alignment horizontal="center" vertical="center"/>
    </xf>
    <xf numFmtId="171" fontId="0" fillId="0" borderId="26" xfId="58" applyFont="1" applyFill="1" applyBorder="1" applyAlignment="1">
      <alignment horizontal="center" vertical="center"/>
    </xf>
    <xf numFmtId="49" fontId="0" fillId="4" borderId="23" xfId="0" applyNumberFormat="1" applyFont="1" applyFill="1" applyBorder="1" applyAlignment="1">
      <alignment horizontal="center" vertical="center"/>
    </xf>
    <xf numFmtId="171" fontId="0" fillId="0" borderId="17" xfId="58" applyFont="1" applyFill="1" applyBorder="1" applyAlignment="1">
      <alignment horizontal="center" vertical="center"/>
    </xf>
    <xf numFmtId="171" fontId="0" fillId="0" borderId="31" xfId="5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49" fontId="3" fillId="0" borderId="27" xfId="0" applyNumberFormat="1" applyFont="1" applyFill="1" applyBorder="1" applyAlignment="1">
      <alignment horizontal="center" vertical="center"/>
    </xf>
    <xf numFmtId="171" fontId="3" fillId="0" borderId="27" xfId="58" applyFont="1" applyFill="1" applyBorder="1" applyAlignment="1">
      <alignment horizontal="center" vertical="center"/>
    </xf>
    <xf numFmtId="171" fontId="3" fillId="0" borderId="28" xfId="58" applyFont="1" applyFill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171" fontId="2" fillId="4" borderId="24" xfId="58" applyFont="1" applyFill="1" applyBorder="1" applyAlignment="1">
      <alignment horizontal="center" vertical="center"/>
    </xf>
    <xf numFmtId="171" fontId="2" fillId="0" borderId="18" xfId="58" applyFont="1" applyFill="1" applyBorder="1" applyAlignment="1">
      <alignment horizontal="center" vertical="center"/>
    </xf>
    <xf numFmtId="171" fontId="2" fillId="0" borderId="18" xfId="58" applyFont="1" applyBorder="1" applyAlignment="1">
      <alignment horizontal="center" vertical="center"/>
    </xf>
    <xf numFmtId="171" fontId="2" fillId="0" borderId="26" xfId="58" applyFont="1" applyBorder="1" applyAlignment="1">
      <alignment horizontal="center" vertical="center"/>
    </xf>
    <xf numFmtId="43" fontId="3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171" fontId="2" fillId="0" borderId="27" xfId="58" applyFont="1" applyFill="1" applyBorder="1" applyAlignment="1">
      <alignment horizontal="center" vertical="center"/>
    </xf>
    <xf numFmtId="171" fontId="0" fillId="0" borderId="0" xfId="58" applyAlignment="1">
      <alignment/>
    </xf>
    <xf numFmtId="171" fontId="2" fillId="0" borderId="0" xfId="58" applyFont="1" applyAlignment="1">
      <alignment/>
    </xf>
    <xf numFmtId="171" fontId="2" fillId="0" borderId="0" xfId="58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1" xfId="0" applyNumberFormat="1" applyFont="1" applyBorder="1" applyAlignment="1" applyProtection="1">
      <alignment vertical="top" wrapText="1"/>
      <protection locked="0"/>
    </xf>
    <xf numFmtId="0" fontId="0" fillId="0" borderId="13" xfId="0" applyNumberFormat="1" applyFont="1" applyFill="1" applyBorder="1" applyAlignment="1" applyProtection="1">
      <alignment horizontal="left" vertical="top" wrapText="1"/>
      <protection locked="0"/>
    </xf>
    <xf numFmtId="171" fontId="2" fillId="0" borderId="0" xfId="58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1" fontId="0" fillId="0" borderId="28" xfId="58" applyFont="1" applyBorder="1" applyAlignment="1">
      <alignment horizontal="center" vertical="center"/>
    </xf>
    <xf numFmtId="171" fontId="3" fillId="0" borderId="27" xfId="58" applyFont="1" applyBorder="1" applyAlignment="1">
      <alignment horizontal="center" vertical="center"/>
    </xf>
    <xf numFmtId="0" fontId="3" fillId="0" borderId="14" xfId="0" applyNumberFormat="1" applyFont="1" applyBorder="1" applyAlignment="1" applyProtection="1">
      <alignment horizontal="left" vertical="top" wrapText="1"/>
      <protection locked="0"/>
    </xf>
    <xf numFmtId="171" fontId="2" fillId="0" borderId="27" xfId="58" applyFont="1" applyBorder="1" applyAlignment="1">
      <alignment horizontal="center" vertical="center"/>
    </xf>
    <xf numFmtId="0" fontId="3" fillId="0" borderId="21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171" fontId="3" fillId="0" borderId="10" xfId="58" applyFont="1" applyBorder="1" applyAlignment="1">
      <alignment horizontal="center" vertical="center"/>
    </xf>
    <xf numFmtId="171" fontId="0" fillId="0" borderId="25" xfId="58" applyFont="1" applyFill="1" applyBorder="1" applyAlignment="1">
      <alignment horizontal="center" vertical="center"/>
    </xf>
    <xf numFmtId="171" fontId="0" fillId="0" borderId="27" xfId="58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71" fontId="0" fillId="0" borderId="10" xfId="0" applyNumberFormat="1" applyBorder="1" applyAlignment="1">
      <alignment horizontal="center" vertical="center"/>
    </xf>
    <xf numFmtId="0" fontId="0" fillId="0" borderId="13" xfId="0" applyNumberFormat="1" applyFont="1" applyBorder="1" applyAlignment="1" applyProtection="1">
      <alignment vertical="top" wrapText="1"/>
      <protection locked="0"/>
    </xf>
    <xf numFmtId="49" fontId="0" fillId="0" borderId="29" xfId="0" applyNumberFormat="1" applyFont="1" applyFill="1" applyBorder="1" applyAlignment="1">
      <alignment horizontal="center" vertical="center"/>
    </xf>
    <xf numFmtId="171" fontId="0" fillId="0" borderId="29" xfId="58" applyFont="1" applyFill="1" applyBorder="1" applyAlignment="1">
      <alignment horizontal="center" vertical="center"/>
    </xf>
    <xf numFmtId="171" fontId="2" fillId="0" borderId="30" xfId="58" applyFont="1" applyFill="1" applyBorder="1" applyAlignment="1">
      <alignment horizontal="center" vertical="center"/>
    </xf>
    <xf numFmtId="171" fontId="2" fillId="0" borderId="30" xfId="58" applyFont="1" applyFill="1" applyBorder="1" applyAlignment="1">
      <alignment horizontal="center" vertical="center"/>
    </xf>
    <xf numFmtId="171" fontId="0" fillId="24" borderId="29" xfId="5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171" fontId="2" fillId="24" borderId="30" xfId="58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21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49" fontId="2" fillId="0" borderId="27" xfId="0" applyNumberFormat="1" applyFont="1" applyBorder="1" applyAlignment="1">
      <alignment horizontal="center" vertical="center"/>
    </xf>
    <xf numFmtId="171" fontId="2" fillId="0" borderId="27" xfId="58" applyFont="1" applyBorder="1" applyAlignment="1">
      <alignment horizontal="center" vertical="center"/>
    </xf>
    <xf numFmtId="171" fontId="2" fillId="0" borderId="28" xfId="58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vertical="top" wrapText="1"/>
      <protection locked="0"/>
    </xf>
    <xf numFmtId="0" fontId="0" fillId="0" borderId="21" xfId="0" applyNumberFormat="1" applyFont="1" applyBorder="1" applyAlignment="1" applyProtection="1">
      <alignment horizontal="left" vertical="top" wrapText="1"/>
      <protection locked="0"/>
    </xf>
    <xf numFmtId="49" fontId="0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171" fontId="0" fillId="0" borderId="29" xfId="58" applyFont="1" applyBorder="1" applyAlignment="1">
      <alignment horizontal="center" vertical="center"/>
    </xf>
    <xf numFmtId="0" fontId="0" fillId="0" borderId="30" xfId="0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3" fillId="0" borderId="33" xfId="0" applyFont="1" applyFill="1" applyBorder="1" applyAlignment="1">
      <alignment horizontal="left" wrapText="1"/>
    </xf>
    <xf numFmtId="171" fontId="0" fillId="24" borderId="34" xfId="58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49" fontId="3" fillId="0" borderId="35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171" fontId="2" fillId="0" borderId="30" xfId="58" applyFont="1" applyFill="1" applyBorder="1" applyAlignment="1">
      <alignment horizontal="center" vertical="center"/>
    </xf>
    <xf numFmtId="171" fontId="0" fillId="0" borderId="29" xfId="58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0" fillId="0" borderId="1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1" fontId="0" fillId="24" borderId="35" xfId="58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9.7109375" style="0" customWidth="1"/>
    <col min="2" max="2" width="26.140625" style="28" customWidth="1"/>
    <col min="3" max="3" width="15.140625" style="0" customWidth="1"/>
    <col min="4" max="4" width="14.7109375" style="0" customWidth="1"/>
    <col min="5" max="5" width="14.8515625" style="0" customWidth="1"/>
    <col min="6" max="7" width="14.7109375" style="0" customWidth="1"/>
    <col min="8" max="8" width="14.00390625" style="0" customWidth="1"/>
    <col min="9" max="10" width="14.140625" style="0" customWidth="1"/>
    <col min="11" max="11" width="12.421875" style="0" customWidth="1"/>
    <col min="12" max="12" width="15.7109375" style="0" customWidth="1"/>
    <col min="13" max="13" width="16.00390625" style="0" customWidth="1"/>
    <col min="14" max="14" width="13.57421875" style="0" customWidth="1"/>
    <col min="15" max="99" width="12.28125" style="0" customWidth="1"/>
    <col min="100" max="16384" width="13.28125" style="0" customWidth="1"/>
  </cols>
  <sheetData>
    <row r="2" spans="1:11" ht="15.75">
      <c r="A2" s="163" t="s">
        <v>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ht="13.5" thickBot="1"/>
    <row r="4" spans="1:11" ht="15" customHeight="1">
      <c r="A4" s="164" t="s">
        <v>7</v>
      </c>
      <c r="B4" s="166" t="s">
        <v>66</v>
      </c>
      <c r="C4" s="168" t="s">
        <v>0</v>
      </c>
      <c r="D4" s="169"/>
      <c r="E4" s="169"/>
      <c r="F4" s="168" t="s">
        <v>2</v>
      </c>
      <c r="G4" s="169"/>
      <c r="H4" s="169"/>
      <c r="I4" s="169"/>
      <c r="J4" s="169"/>
      <c r="K4" s="170"/>
    </row>
    <row r="5" spans="1:11" ht="12.75" customHeight="1">
      <c r="A5" s="165"/>
      <c r="B5" s="167"/>
      <c r="C5" s="171" t="s">
        <v>8</v>
      </c>
      <c r="D5" s="171" t="s">
        <v>1</v>
      </c>
      <c r="E5" s="171"/>
      <c r="F5" s="172" t="s">
        <v>3</v>
      </c>
      <c r="G5" s="172"/>
      <c r="H5" s="172"/>
      <c r="I5" s="172" t="s">
        <v>4</v>
      </c>
      <c r="J5" s="167"/>
      <c r="K5" s="162"/>
    </row>
    <row r="6" spans="1:11" ht="12.75">
      <c r="A6" s="165"/>
      <c r="B6" s="167"/>
      <c r="C6" s="171"/>
      <c r="D6" s="171"/>
      <c r="E6" s="171"/>
      <c r="F6" s="171" t="s">
        <v>8</v>
      </c>
      <c r="G6" s="161" t="s">
        <v>1</v>
      </c>
      <c r="H6" s="161"/>
      <c r="I6" s="171" t="s">
        <v>8</v>
      </c>
      <c r="J6" s="161" t="s">
        <v>1</v>
      </c>
      <c r="K6" s="162"/>
    </row>
    <row r="7" spans="1:11" ht="102" customHeight="1">
      <c r="A7" s="165"/>
      <c r="B7" s="167"/>
      <c r="C7" s="171"/>
      <c r="D7" s="1" t="s">
        <v>5</v>
      </c>
      <c r="E7" s="1" t="s">
        <v>6</v>
      </c>
      <c r="F7" s="171"/>
      <c r="G7" s="1" t="s">
        <v>5</v>
      </c>
      <c r="H7" s="1" t="s">
        <v>6</v>
      </c>
      <c r="I7" s="171"/>
      <c r="J7" s="1" t="s">
        <v>5</v>
      </c>
      <c r="K7" s="9" t="s">
        <v>6</v>
      </c>
    </row>
    <row r="8" spans="1:11" ht="13.5" thickBot="1">
      <c r="A8" s="126">
        <v>1</v>
      </c>
      <c r="B8" s="127" t="s">
        <v>175</v>
      </c>
      <c r="C8" s="124">
        <v>3</v>
      </c>
      <c r="D8" s="124">
        <v>2</v>
      </c>
      <c r="E8" s="127" t="s">
        <v>176</v>
      </c>
      <c r="F8" s="124">
        <v>4</v>
      </c>
      <c r="G8" s="124">
        <v>3</v>
      </c>
      <c r="H8" s="127" t="s">
        <v>177</v>
      </c>
      <c r="I8" s="124">
        <v>5</v>
      </c>
      <c r="J8" s="124">
        <v>4</v>
      </c>
      <c r="K8" s="128" t="s">
        <v>178</v>
      </c>
    </row>
    <row r="9" spans="1:11" ht="25.5">
      <c r="A9" s="10" t="s">
        <v>180</v>
      </c>
      <c r="B9" s="139"/>
      <c r="C9" s="133">
        <v>282582.63</v>
      </c>
      <c r="D9" s="133">
        <f>C9</f>
        <v>282582.63</v>
      </c>
      <c r="E9" s="134"/>
      <c r="F9" s="134"/>
      <c r="G9" s="134"/>
      <c r="H9" s="134"/>
      <c r="I9" s="134"/>
      <c r="J9" s="134"/>
      <c r="K9" s="135"/>
    </row>
    <row r="10" spans="1:11" ht="12.75">
      <c r="A10" s="11" t="s">
        <v>10</v>
      </c>
      <c r="B10" s="146"/>
      <c r="C10" s="147"/>
      <c r="D10" s="147"/>
      <c r="E10" s="148"/>
      <c r="F10" s="148"/>
      <c r="G10" s="148"/>
      <c r="H10" s="148"/>
      <c r="I10" s="148"/>
      <c r="J10" s="148"/>
      <c r="K10" s="149"/>
    </row>
    <row r="11" spans="1:11" ht="25.5">
      <c r="A11" s="12" t="s">
        <v>181</v>
      </c>
      <c r="B11" s="146"/>
      <c r="C11" s="147">
        <v>282582.63</v>
      </c>
      <c r="D11" s="147">
        <f>C11</f>
        <v>282582.63</v>
      </c>
      <c r="E11" s="148"/>
      <c r="F11" s="148"/>
      <c r="G11" s="148"/>
      <c r="H11" s="148"/>
      <c r="I11" s="148"/>
      <c r="J11" s="148"/>
      <c r="K11" s="149"/>
    </row>
    <row r="12" spans="1:11" ht="26.25" thickBot="1">
      <c r="A12" s="20" t="s">
        <v>38</v>
      </c>
      <c r="B12" s="33" t="s">
        <v>123</v>
      </c>
      <c r="C12" s="136">
        <v>282582.63</v>
      </c>
      <c r="D12" s="136">
        <f>C12</f>
        <v>282582.63</v>
      </c>
      <c r="E12" s="137"/>
      <c r="F12" s="137"/>
      <c r="G12" s="137"/>
      <c r="H12" s="137"/>
      <c r="I12" s="137"/>
      <c r="J12" s="137"/>
      <c r="K12" s="138"/>
    </row>
    <row r="13" spans="1:12" ht="15.75" customHeight="1">
      <c r="A13" s="129" t="s">
        <v>47</v>
      </c>
      <c r="B13" s="130"/>
      <c r="C13" s="131">
        <f aca="true" t="shared" si="0" ref="C13:J13">C15+C16+C20+C21+C24</f>
        <v>79229216.37</v>
      </c>
      <c r="D13" s="131">
        <f t="shared" si="0"/>
        <v>79229216.37</v>
      </c>
      <c r="E13" s="131">
        <f t="shared" si="0"/>
        <v>0</v>
      </c>
      <c r="F13" s="131">
        <f t="shared" si="0"/>
        <v>86679400</v>
      </c>
      <c r="G13" s="131">
        <f t="shared" si="0"/>
        <v>86679400</v>
      </c>
      <c r="H13" s="131">
        <f t="shared" si="0"/>
        <v>0</v>
      </c>
      <c r="I13" s="131">
        <f t="shared" si="0"/>
        <v>95696500</v>
      </c>
      <c r="J13" s="131">
        <f t="shared" si="0"/>
        <v>95696500</v>
      </c>
      <c r="K13" s="132">
        <f>K15+K16+K20+K21</f>
        <v>0</v>
      </c>
      <c r="L13" s="102"/>
    </row>
    <row r="14" spans="1:12" ht="12.75">
      <c r="A14" s="11" t="s">
        <v>10</v>
      </c>
      <c r="B14" s="29"/>
      <c r="C14" s="23"/>
      <c r="D14" s="23"/>
      <c r="E14" s="23"/>
      <c r="F14" s="23"/>
      <c r="G14" s="23"/>
      <c r="H14" s="23"/>
      <c r="I14" s="23"/>
      <c r="J14" s="23"/>
      <c r="K14" s="24"/>
      <c r="L14" s="94"/>
    </row>
    <row r="15" spans="1:12" s="2" customFormat="1" ht="27.75" customHeight="1">
      <c r="A15" s="48" t="s">
        <v>48</v>
      </c>
      <c r="B15" s="49">
        <v>130</v>
      </c>
      <c r="C15" s="50">
        <f>C26</f>
        <v>40000</v>
      </c>
      <c r="D15" s="50">
        <f>C15</f>
        <v>40000</v>
      </c>
      <c r="E15" s="38">
        <v>0</v>
      </c>
      <c r="F15" s="50">
        <f>F26</f>
        <v>160000</v>
      </c>
      <c r="G15" s="50">
        <f>F15</f>
        <v>160000</v>
      </c>
      <c r="H15" s="38"/>
      <c r="I15" s="50">
        <f>I26</f>
        <v>160000</v>
      </c>
      <c r="J15" s="50">
        <f>I15</f>
        <v>160000</v>
      </c>
      <c r="K15" s="40"/>
      <c r="L15" s="95"/>
    </row>
    <row r="16" spans="1:12" ht="25.5">
      <c r="A16" s="12" t="s">
        <v>49</v>
      </c>
      <c r="B16" s="30">
        <v>180</v>
      </c>
      <c r="C16" s="38">
        <f>C18+C19</f>
        <v>69403300</v>
      </c>
      <c r="D16" s="38">
        <f>D18+D19</f>
        <v>69403300</v>
      </c>
      <c r="E16" s="38">
        <f>E18+E19</f>
        <v>0</v>
      </c>
      <c r="F16" s="38">
        <f>F18+F19</f>
        <v>77732100</v>
      </c>
      <c r="G16" s="38">
        <f>G18+G19</f>
        <v>77732100</v>
      </c>
      <c r="H16" s="38">
        <f>I16-I36</f>
        <v>0</v>
      </c>
      <c r="I16" s="38">
        <f>I18+I19</f>
        <v>89424000</v>
      </c>
      <c r="J16" s="38">
        <f>J18+J19</f>
        <v>89424000</v>
      </c>
      <c r="K16" s="40">
        <f>K18+K19</f>
        <v>0</v>
      </c>
      <c r="L16" s="94"/>
    </row>
    <row r="17" spans="1:12" ht="12.75">
      <c r="A17" s="11" t="s">
        <v>10</v>
      </c>
      <c r="B17" s="30"/>
      <c r="C17" s="38"/>
      <c r="D17" s="38"/>
      <c r="E17" s="38"/>
      <c r="F17" s="38"/>
      <c r="G17" s="38"/>
      <c r="H17" s="38"/>
      <c r="I17" s="38"/>
      <c r="J17" s="38"/>
      <c r="K17" s="40"/>
      <c r="L17" s="94"/>
    </row>
    <row r="18" spans="1:12" ht="12.75">
      <c r="A18" s="11" t="s">
        <v>50</v>
      </c>
      <c r="B18" s="30">
        <v>180</v>
      </c>
      <c r="C18" s="51">
        <f>C37</f>
        <v>68531200</v>
      </c>
      <c r="D18" s="51">
        <f aca="true" t="shared" si="1" ref="D18:K18">D37</f>
        <v>68531200</v>
      </c>
      <c r="E18" s="51">
        <f t="shared" si="1"/>
        <v>0</v>
      </c>
      <c r="F18" s="51">
        <f t="shared" si="1"/>
        <v>76773900</v>
      </c>
      <c r="G18" s="51">
        <f t="shared" si="1"/>
        <v>76773900</v>
      </c>
      <c r="H18" s="51">
        <f t="shared" si="1"/>
        <v>0</v>
      </c>
      <c r="I18" s="51">
        <f t="shared" si="1"/>
        <v>88391500</v>
      </c>
      <c r="J18" s="51">
        <f t="shared" si="1"/>
        <v>88391500</v>
      </c>
      <c r="K18" s="40">
        <f t="shared" si="1"/>
        <v>0</v>
      </c>
      <c r="L18" s="94"/>
    </row>
    <row r="19" spans="1:12" ht="12.75">
      <c r="A19" s="11" t="s">
        <v>51</v>
      </c>
      <c r="B19" s="30">
        <v>180</v>
      </c>
      <c r="C19" s="51">
        <f>C84</f>
        <v>872100</v>
      </c>
      <c r="D19" s="51">
        <f aca="true" t="shared" si="2" ref="D19:K19">D84</f>
        <v>872100</v>
      </c>
      <c r="E19" s="51">
        <f t="shared" si="2"/>
        <v>0</v>
      </c>
      <c r="F19" s="51">
        <f t="shared" si="2"/>
        <v>958200</v>
      </c>
      <c r="G19" s="51">
        <f t="shared" si="2"/>
        <v>958200</v>
      </c>
      <c r="H19" s="51">
        <f t="shared" si="2"/>
        <v>0</v>
      </c>
      <c r="I19" s="51">
        <f t="shared" si="2"/>
        <v>1032500</v>
      </c>
      <c r="J19" s="51">
        <f t="shared" si="2"/>
        <v>1032500</v>
      </c>
      <c r="K19" s="40">
        <f t="shared" si="2"/>
        <v>0</v>
      </c>
      <c r="L19" s="94"/>
    </row>
    <row r="20" spans="1:12" ht="12.75">
      <c r="A20" s="12" t="s">
        <v>52</v>
      </c>
      <c r="B20" s="30" t="s">
        <v>67</v>
      </c>
      <c r="C20" s="38">
        <f>C87</f>
        <v>5761900</v>
      </c>
      <c r="D20" s="38">
        <f aca="true" t="shared" si="3" ref="D20:K20">D87</f>
        <v>5761900</v>
      </c>
      <c r="E20" s="38">
        <f t="shared" si="3"/>
        <v>0</v>
      </c>
      <c r="F20" s="38">
        <f t="shared" si="3"/>
        <v>5687300</v>
      </c>
      <c r="G20" s="38">
        <f t="shared" si="3"/>
        <v>5687300</v>
      </c>
      <c r="H20" s="38">
        <f t="shared" si="3"/>
        <v>0</v>
      </c>
      <c r="I20" s="38">
        <f t="shared" si="3"/>
        <v>2912500</v>
      </c>
      <c r="J20" s="38">
        <f t="shared" si="3"/>
        <v>2912500</v>
      </c>
      <c r="K20" s="40">
        <f t="shared" si="3"/>
        <v>0</v>
      </c>
      <c r="L20" s="94"/>
    </row>
    <row r="21" spans="1:12" ht="25.5">
      <c r="A21" s="12" t="s">
        <v>53</v>
      </c>
      <c r="B21" s="30"/>
      <c r="C21" s="25">
        <f>C23</f>
        <v>2762016.37</v>
      </c>
      <c r="D21" s="25">
        <f>D23</f>
        <v>2762016.37</v>
      </c>
      <c r="E21" s="25"/>
      <c r="F21" s="25">
        <f>F23</f>
        <v>3100000</v>
      </c>
      <c r="G21" s="25">
        <f>G23</f>
        <v>3100000</v>
      </c>
      <c r="H21" s="25"/>
      <c r="I21" s="25">
        <f>I23</f>
        <v>3200000</v>
      </c>
      <c r="J21" s="25">
        <f>J23</f>
        <v>3200000</v>
      </c>
      <c r="K21" s="40">
        <f>K23+K24</f>
        <v>0</v>
      </c>
      <c r="L21" s="94"/>
    </row>
    <row r="22" spans="1:12" ht="12.75">
      <c r="A22" s="11" t="s">
        <v>10</v>
      </c>
      <c r="B22" s="30"/>
      <c r="C22" s="38"/>
      <c r="D22" s="38"/>
      <c r="E22" s="38"/>
      <c r="F22" s="38"/>
      <c r="G22" s="38"/>
      <c r="H22" s="38"/>
      <c r="I22" s="38"/>
      <c r="J22" s="38"/>
      <c r="K22" s="40"/>
      <c r="L22" s="94"/>
    </row>
    <row r="23" spans="1:12" ht="51">
      <c r="A23" s="11" t="s">
        <v>116</v>
      </c>
      <c r="B23" s="30" t="s">
        <v>68</v>
      </c>
      <c r="C23" s="51">
        <f>C133-282582.63</f>
        <v>2762016.37</v>
      </c>
      <c r="D23" s="51">
        <f>C23</f>
        <v>2762016.37</v>
      </c>
      <c r="E23" s="51">
        <f aca="true" t="shared" si="4" ref="E23:K23">E133</f>
        <v>0</v>
      </c>
      <c r="F23" s="51">
        <f t="shared" si="4"/>
        <v>3100000</v>
      </c>
      <c r="G23" s="51">
        <f t="shared" si="4"/>
        <v>3100000</v>
      </c>
      <c r="H23" s="51">
        <f t="shared" si="4"/>
        <v>0</v>
      </c>
      <c r="I23" s="51">
        <f t="shared" si="4"/>
        <v>3200000</v>
      </c>
      <c r="J23" s="51">
        <f t="shared" si="4"/>
        <v>3200000</v>
      </c>
      <c r="K23" s="52">
        <f t="shared" si="4"/>
        <v>0</v>
      </c>
      <c r="L23" s="94"/>
    </row>
    <row r="24" spans="1:12" ht="26.25" thickBot="1">
      <c r="A24" s="86" t="s">
        <v>73</v>
      </c>
      <c r="B24" s="53" t="s">
        <v>67</v>
      </c>
      <c r="C24" s="88">
        <f>C149</f>
        <v>1262000</v>
      </c>
      <c r="D24" s="89">
        <f>D149</f>
        <v>1262000</v>
      </c>
      <c r="E24" s="89"/>
      <c r="F24" s="89">
        <f>F149</f>
        <v>0</v>
      </c>
      <c r="G24" s="89">
        <f>G149</f>
        <v>0</v>
      </c>
      <c r="H24" s="89">
        <v>0</v>
      </c>
      <c r="I24" s="88">
        <v>0</v>
      </c>
      <c r="J24" s="89">
        <v>0</v>
      </c>
      <c r="K24" s="90">
        <v>0</v>
      </c>
      <c r="L24" s="96"/>
    </row>
    <row r="25" spans="1:11" s="6" customFormat="1" ht="17.25" customHeight="1" thickBot="1">
      <c r="A25" s="21" t="s">
        <v>54</v>
      </c>
      <c r="B25" s="54"/>
      <c r="C25" s="55">
        <f>C26+C36+C87+C133+C149</f>
        <v>79511799</v>
      </c>
      <c r="D25" s="55">
        <f aca="true" t="shared" si="5" ref="D25:J25">D26+D36+D87+D133+D149</f>
        <v>79511799</v>
      </c>
      <c r="E25" s="55"/>
      <c r="F25" s="55">
        <f t="shared" si="5"/>
        <v>86679400</v>
      </c>
      <c r="G25" s="55">
        <f t="shared" si="5"/>
        <v>86679400</v>
      </c>
      <c r="H25" s="55"/>
      <c r="I25" s="55">
        <f t="shared" si="5"/>
        <v>95696500</v>
      </c>
      <c r="J25" s="55">
        <f t="shared" si="5"/>
        <v>95696500</v>
      </c>
      <c r="K25" s="56"/>
    </row>
    <row r="26" spans="1:11" s="6" customFormat="1" ht="26.25" thickBot="1">
      <c r="A26" s="57" t="s">
        <v>56</v>
      </c>
      <c r="B26" s="58"/>
      <c r="C26" s="59">
        <f aca="true" t="shared" si="6" ref="C26:K26">C28+C33+C34</f>
        <v>40000</v>
      </c>
      <c r="D26" s="59">
        <f t="shared" si="6"/>
        <v>40000</v>
      </c>
      <c r="E26" s="59">
        <f t="shared" si="6"/>
        <v>0</v>
      </c>
      <c r="F26" s="59">
        <f t="shared" si="6"/>
        <v>160000</v>
      </c>
      <c r="G26" s="59">
        <f t="shared" si="6"/>
        <v>160000</v>
      </c>
      <c r="H26" s="59">
        <f t="shared" si="6"/>
        <v>0</v>
      </c>
      <c r="I26" s="59">
        <f t="shared" si="6"/>
        <v>160000</v>
      </c>
      <c r="J26" s="59">
        <f t="shared" si="6"/>
        <v>160000</v>
      </c>
      <c r="K26" s="87">
        <f t="shared" si="6"/>
        <v>0</v>
      </c>
    </row>
    <row r="27" spans="1:11" s="6" customFormat="1" ht="13.5" thickBot="1">
      <c r="A27" s="61" t="s">
        <v>10</v>
      </c>
      <c r="B27" s="62"/>
      <c r="C27" s="63"/>
      <c r="D27" s="63"/>
      <c r="E27" s="63"/>
      <c r="F27" s="63"/>
      <c r="G27" s="63"/>
      <c r="H27" s="63"/>
      <c r="I27" s="63"/>
      <c r="J27" s="63"/>
      <c r="K27" s="64"/>
    </row>
    <row r="28" spans="1:11" s="6" customFormat="1" ht="12.75">
      <c r="A28" s="152" t="s">
        <v>11</v>
      </c>
      <c r="B28" s="155" t="s">
        <v>120</v>
      </c>
      <c r="C28" s="173">
        <f>C31+C32</f>
        <v>24000</v>
      </c>
      <c r="D28" s="173">
        <f>C28</f>
        <v>24000</v>
      </c>
      <c r="E28" s="173"/>
      <c r="F28" s="173">
        <f>F31+F32</f>
        <v>96000</v>
      </c>
      <c r="G28" s="173">
        <f>F28</f>
        <v>96000</v>
      </c>
      <c r="H28" s="173"/>
      <c r="I28" s="173">
        <v>96000</v>
      </c>
      <c r="J28" s="173">
        <v>96000</v>
      </c>
      <c r="K28" s="153"/>
    </row>
    <row r="29" spans="1:11" s="6" customFormat="1" ht="13.5" customHeight="1">
      <c r="A29" s="175"/>
      <c r="B29" s="156"/>
      <c r="C29" s="174"/>
      <c r="D29" s="174"/>
      <c r="E29" s="174"/>
      <c r="F29" s="174"/>
      <c r="G29" s="174"/>
      <c r="H29" s="174"/>
      <c r="I29" s="174"/>
      <c r="J29" s="174"/>
      <c r="K29" s="154"/>
    </row>
    <row r="30" spans="1:11" s="6" customFormat="1" ht="13.5" customHeight="1">
      <c r="A30" s="65" t="s">
        <v>12</v>
      </c>
      <c r="B30" s="66"/>
      <c r="C30" s="67"/>
      <c r="D30" s="67"/>
      <c r="E30" s="67"/>
      <c r="F30" s="67"/>
      <c r="G30" s="67"/>
      <c r="H30" s="67"/>
      <c r="I30" s="67"/>
      <c r="J30" s="67"/>
      <c r="K30" s="68"/>
    </row>
    <row r="31" spans="1:11" s="6" customFormat="1" ht="13.5" customHeight="1">
      <c r="A31" s="122" t="s">
        <v>13</v>
      </c>
      <c r="B31" s="103" t="s">
        <v>119</v>
      </c>
      <c r="C31" s="121">
        <v>18433.18</v>
      </c>
      <c r="D31" s="121">
        <f>C31</f>
        <v>18433.18</v>
      </c>
      <c r="E31" s="121"/>
      <c r="F31" s="121">
        <v>73732.72</v>
      </c>
      <c r="G31" s="121">
        <f>F31</f>
        <v>73732.72</v>
      </c>
      <c r="H31" s="121"/>
      <c r="I31" s="121">
        <v>73732.72</v>
      </c>
      <c r="J31" s="121">
        <v>73732.72</v>
      </c>
      <c r="K31" s="123"/>
    </row>
    <row r="32" spans="1:11" s="6" customFormat="1" ht="13.5" customHeight="1">
      <c r="A32" s="122" t="s">
        <v>18</v>
      </c>
      <c r="B32" s="117" t="s">
        <v>121</v>
      </c>
      <c r="C32" s="118">
        <v>5566.82</v>
      </c>
      <c r="D32" s="118">
        <f>C32</f>
        <v>5566.82</v>
      </c>
      <c r="E32" s="76"/>
      <c r="F32" s="118">
        <v>22267.28</v>
      </c>
      <c r="G32" s="118">
        <f>F32</f>
        <v>22267.28</v>
      </c>
      <c r="H32" s="76"/>
      <c r="I32" s="118">
        <f>I31*30.2%</f>
        <v>22267.28144</v>
      </c>
      <c r="J32" s="118">
        <f>J31*30.2%</f>
        <v>22267.28144</v>
      </c>
      <c r="K32" s="120"/>
    </row>
    <row r="33" spans="1:11" s="6" customFormat="1" ht="14.25" customHeight="1">
      <c r="A33" s="122" t="s">
        <v>37</v>
      </c>
      <c r="B33" s="117" t="s">
        <v>122</v>
      </c>
      <c r="C33" s="118">
        <v>12000</v>
      </c>
      <c r="D33" s="118">
        <f>C33</f>
        <v>12000</v>
      </c>
      <c r="E33" s="118"/>
      <c r="F33" s="118">
        <v>50000</v>
      </c>
      <c r="G33" s="118">
        <f>F33</f>
        <v>50000</v>
      </c>
      <c r="H33" s="118"/>
      <c r="I33" s="118">
        <v>50000</v>
      </c>
      <c r="J33" s="118">
        <f>I33</f>
        <v>50000</v>
      </c>
      <c r="K33" s="119"/>
    </row>
    <row r="34" spans="1:11" s="6" customFormat="1" ht="13.5" customHeight="1">
      <c r="A34" s="150" t="s">
        <v>38</v>
      </c>
      <c r="B34" s="160" t="s">
        <v>123</v>
      </c>
      <c r="C34" s="158">
        <v>4000</v>
      </c>
      <c r="D34" s="158">
        <f>C34</f>
        <v>4000</v>
      </c>
      <c r="E34" s="158"/>
      <c r="F34" s="158">
        <v>14000</v>
      </c>
      <c r="G34" s="158">
        <f>F34</f>
        <v>14000</v>
      </c>
      <c r="H34" s="158"/>
      <c r="I34" s="158">
        <v>14000</v>
      </c>
      <c r="J34" s="158">
        <f>I34</f>
        <v>14000</v>
      </c>
      <c r="K34" s="157"/>
    </row>
    <row r="35" spans="1:11" s="6" customFormat="1" ht="13.5" customHeight="1">
      <c r="A35" s="151"/>
      <c r="B35" s="159"/>
      <c r="C35" s="159"/>
      <c r="D35" s="159"/>
      <c r="E35" s="159"/>
      <c r="F35" s="159"/>
      <c r="G35" s="159"/>
      <c r="H35" s="159"/>
      <c r="I35" s="159"/>
      <c r="J35" s="159"/>
      <c r="K35" s="154"/>
    </row>
    <row r="36" spans="1:11" s="6" customFormat="1" ht="30" customHeight="1" thickBot="1">
      <c r="A36" s="41" t="s">
        <v>57</v>
      </c>
      <c r="B36" s="69"/>
      <c r="C36" s="70">
        <f aca="true" t="shared" si="7" ref="C36:K36">C37+C84</f>
        <v>69403300</v>
      </c>
      <c r="D36" s="70">
        <f t="shared" si="7"/>
        <v>69403300</v>
      </c>
      <c r="E36" s="70">
        <f t="shared" si="7"/>
        <v>0</v>
      </c>
      <c r="F36" s="70">
        <f t="shared" si="7"/>
        <v>77732100</v>
      </c>
      <c r="G36" s="70">
        <f t="shared" si="7"/>
        <v>77732100</v>
      </c>
      <c r="H36" s="70">
        <f t="shared" si="7"/>
        <v>0</v>
      </c>
      <c r="I36" s="70">
        <f t="shared" si="7"/>
        <v>89424000</v>
      </c>
      <c r="J36" s="70">
        <f t="shared" si="7"/>
        <v>89424000</v>
      </c>
      <c r="K36" s="71">
        <f t="shared" si="7"/>
        <v>0</v>
      </c>
    </row>
    <row r="37" spans="1:11" s="6" customFormat="1" ht="30" customHeight="1">
      <c r="A37" s="21" t="s">
        <v>58</v>
      </c>
      <c r="B37" s="54"/>
      <c r="C37" s="36">
        <f>C39+C48+C70+C71</f>
        <v>68531200</v>
      </c>
      <c r="D37" s="36">
        <f>D39+D48+D70+D71</f>
        <v>68531200</v>
      </c>
      <c r="E37" s="36"/>
      <c r="F37" s="36">
        <f>F39+F48+F70+F71</f>
        <v>76773900</v>
      </c>
      <c r="G37" s="36">
        <f>G39+G48+G70+G71</f>
        <v>76773900</v>
      </c>
      <c r="H37" s="36">
        <f>H39+H48+H70+H71</f>
        <v>0</v>
      </c>
      <c r="I37" s="36">
        <f>I39+I48+I70+I71</f>
        <v>88391500</v>
      </c>
      <c r="J37" s="36">
        <f>J39+J48+J70+J71</f>
        <v>88391500</v>
      </c>
      <c r="K37" s="47">
        <f>K39+K48+K71</f>
        <v>0</v>
      </c>
    </row>
    <row r="38" spans="1:11" s="14" customFormat="1" ht="16.5" customHeight="1">
      <c r="A38" s="44" t="s">
        <v>10</v>
      </c>
      <c r="B38" s="72"/>
      <c r="C38" s="73"/>
      <c r="D38" s="73"/>
      <c r="E38" s="73"/>
      <c r="F38" s="73"/>
      <c r="G38" s="73"/>
      <c r="H38" s="73"/>
      <c r="I38" s="73"/>
      <c r="J38" s="73"/>
      <c r="K38" s="74"/>
    </row>
    <row r="39" spans="1:12" s="8" customFormat="1" ht="12.75" customHeight="1">
      <c r="A39" s="97" t="s">
        <v>11</v>
      </c>
      <c r="B39" s="7" t="s">
        <v>124</v>
      </c>
      <c r="C39" s="43">
        <f>C41+C42+C47</f>
        <v>62573100</v>
      </c>
      <c r="D39" s="43">
        <f>D41+D42+D47</f>
        <v>62573100</v>
      </c>
      <c r="E39" s="43">
        <v>0</v>
      </c>
      <c r="F39" s="43">
        <f aca="true" t="shared" si="8" ref="F39:K39">F41+F42+F47</f>
        <v>70608500</v>
      </c>
      <c r="G39" s="43">
        <f t="shared" si="8"/>
        <v>70608500</v>
      </c>
      <c r="H39" s="43">
        <f t="shared" si="8"/>
        <v>0</v>
      </c>
      <c r="I39" s="43">
        <f t="shared" si="8"/>
        <v>82026600</v>
      </c>
      <c r="J39" s="43">
        <f t="shared" si="8"/>
        <v>82026600</v>
      </c>
      <c r="K39" s="75">
        <f t="shared" si="8"/>
        <v>0</v>
      </c>
      <c r="L39" s="91"/>
    </row>
    <row r="40" spans="1:12" s="6" customFormat="1" ht="12.75">
      <c r="A40" s="45" t="s">
        <v>12</v>
      </c>
      <c r="B40" s="31"/>
      <c r="C40" s="26"/>
      <c r="D40" s="43"/>
      <c r="E40" s="26"/>
      <c r="F40" s="26"/>
      <c r="G40" s="43"/>
      <c r="H40" s="26"/>
      <c r="I40" s="26"/>
      <c r="J40" s="43"/>
      <c r="K40" s="27"/>
      <c r="L40" s="91"/>
    </row>
    <row r="41" spans="1:12" s="4" customFormat="1" ht="12.75">
      <c r="A41" s="42" t="s">
        <v>13</v>
      </c>
      <c r="B41" s="31" t="s">
        <v>125</v>
      </c>
      <c r="C41" s="26">
        <v>48077900</v>
      </c>
      <c r="D41" s="26">
        <f>C41</f>
        <v>48077900</v>
      </c>
      <c r="E41" s="26">
        <v>0</v>
      </c>
      <c r="F41" s="26">
        <v>54263500</v>
      </c>
      <c r="G41" s="26">
        <f>F41</f>
        <v>54263500</v>
      </c>
      <c r="H41" s="26"/>
      <c r="I41" s="26">
        <v>63053600</v>
      </c>
      <c r="J41" s="26">
        <f>I41</f>
        <v>63053600</v>
      </c>
      <c r="K41" s="32"/>
      <c r="L41" s="91"/>
    </row>
    <row r="42" spans="1:12" s="4" customFormat="1" ht="12.75">
      <c r="A42" s="42" t="s">
        <v>14</v>
      </c>
      <c r="B42" s="31" t="s">
        <v>126</v>
      </c>
      <c r="C42" s="26">
        <f>SUM(C44:C46)</f>
        <v>120000</v>
      </c>
      <c r="D42" s="26">
        <f>SUM(D44:D46)</f>
        <v>120000</v>
      </c>
      <c r="E42" s="26">
        <v>0</v>
      </c>
      <c r="F42" s="26">
        <f aca="true" t="shared" si="9" ref="F42:K42">SUM(F44:F46)</f>
        <v>120000</v>
      </c>
      <c r="G42" s="26">
        <f t="shared" si="9"/>
        <v>120000</v>
      </c>
      <c r="H42" s="26">
        <f t="shared" si="9"/>
        <v>0</v>
      </c>
      <c r="I42" s="26">
        <f t="shared" si="9"/>
        <v>120000</v>
      </c>
      <c r="J42" s="26">
        <f t="shared" si="9"/>
        <v>120000</v>
      </c>
      <c r="K42" s="32">
        <f t="shared" si="9"/>
        <v>0</v>
      </c>
      <c r="L42" s="91"/>
    </row>
    <row r="43" spans="1:12" s="6" customFormat="1" ht="12.75" hidden="1">
      <c r="A43" s="45" t="s">
        <v>10</v>
      </c>
      <c r="B43" s="31"/>
      <c r="C43" s="26"/>
      <c r="D43" s="43"/>
      <c r="E43" s="26"/>
      <c r="F43" s="26"/>
      <c r="G43" s="43"/>
      <c r="H43" s="26"/>
      <c r="I43" s="26"/>
      <c r="J43" s="43"/>
      <c r="K43" s="27"/>
      <c r="L43" s="91"/>
    </row>
    <row r="44" spans="1:13" s="6" customFormat="1" ht="12.75" hidden="1">
      <c r="A44" s="42" t="s">
        <v>15</v>
      </c>
      <c r="B44" s="31" t="s">
        <v>76</v>
      </c>
      <c r="C44" s="26">
        <v>36300</v>
      </c>
      <c r="D44" s="26">
        <f>C44</f>
        <v>36300</v>
      </c>
      <c r="E44" s="26">
        <v>0</v>
      </c>
      <c r="F44" s="26">
        <v>36300</v>
      </c>
      <c r="G44" s="26">
        <f>F44</f>
        <v>36300</v>
      </c>
      <c r="H44" s="26">
        <v>0</v>
      </c>
      <c r="I44" s="26">
        <v>36300</v>
      </c>
      <c r="J44" s="26">
        <f>I44</f>
        <v>36300</v>
      </c>
      <c r="K44" s="27"/>
      <c r="L44" s="91"/>
      <c r="M44" s="92"/>
    </row>
    <row r="45" spans="1:12" s="6" customFormat="1" ht="24" customHeight="1" hidden="1">
      <c r="A45" s="42" t="s">
        <v>16</v>
      </c>
      <c r="B45" s="31" t="s">
        <v>77</v>
      </c>
      <c r="C45" s="26">
        <v>23700</v>
      </c>
      <c r="D45" s="26">
        <f>C45</f>
        <v>23700</v>
      </c>
      <c r="E45" s="26">
        <v>0</v>
      </c>
      <c r="F45" s="26">
        <v>23700</v>
      </c>
      <c r="G45" s="26">
        <f>F45</f>
        <v>23700</v>
      </c>
      <c r="H45" s="26">
        <v>0</v>
      </c>
      <c r="I45" s="26">
        <v>23700</v>
      </c>
      <c r="J45" s="26">
        <f>I45</f>
        <v>23700</v>
      </c>
      <c r="K45" s="27"/>
      <c r="L45" s="91"/>
    </row>
    <row r="46" spans="1:12" s="6" customFormat="1" ht="12.75" hidden="1">
      <c r="A46" s="45" t="s">
        <v>17</v>
      </c>
      <c r="B46" s="31" t="s">
        <v>78</v>
      </c>
      <c r="C46" s="26">
        <v>60000</v>
      </c>
      <c r="D46" s="26">
        <f>C46</f>
        <v>60000</v>
      </c>
      <c r="E46" s="26">
        <v>0</v>
      </c>
      <c r="F46" s="26">
        <v>60000</v>
      </c>
      <c r="G46" s="26">
        <f>F46</f>
        <v>60000</v>
      </c>
      <c r="H46" s="26">
        <v>0</v>
      </c>
      <c r="I46" s="26">
        <v>60000</v>
      </c>
      <c r="J46" s="26">
        <f>I46</f>
        <v>60000</v>
      </c>
      <c r="K46" s="27"/>
      <c r="L46" s="91"/>
    </row>
    <row r="47" spans="1:12" s="4" customFormat="1" ht="15" customHeight="1">
      <c r="A47" s="42" t="s">
        <v>18</v>
      </c>
      <c r="B47" s="31" t="s">
        <v>127</v>
      </c>
      <c r="C47" s="26">
        <f>10923100+3452100</f>
        <v>14375200</v>
      </c>
      <c r="D47" s="26">
        <f>C47</f>
        <v>14375200</v>
      </c>
      <c r="E47" s="26"/>
      <c r="F47" s="26">
        <f>12634800+3590200</f>
        <v>16225000</v>
      </c>
      <c r="G47" s="26">
        <f>F47</f>
        <v>16225000</v>
      </c>
      <c r="H47" s="26"/>
      <c r="I47" s="26">
        <f>15119200+3733800</f>
        <v>18853000</v>
      </c>
      <c r="J47" s="26">
        <f>I47</f>
        <v>18853000</v>
      </c>
      <c r="K47" s="32"/>
      <c r="L47" s="91"/>
    </row>
    <row r="48" spans="1:12" s="8" customFormat="1" ht="12.75">
      <c r="A48" s="97" t="s">
        <v>19</v>
      </c>
      <c r="B48" s="7" t="s">
        <v>128</v>
      </c>
      <c r="C48" s="43">
        <f>C50+C51+C55+C56+C57+C64</f>
        <v>3122500</v>
      </c>
      <c r="D48" s="43">
        <f>D50+D51+D55+D56+D57+D64</f>
        <v>3122500</v>
      </c>
      <c r="E48" s="43"/>
      <c r="F48" s="43">
        <f aca="true" t="shared" si="10" ref="F48:K48">F50+F51+F55+F56+F57+F64</f>
        <v>3252100</v>
      </c>
      <c r="G48" s="43">
        <f t="shared" si="10"/>
        <v>3252100</v>
      </c>
      <c r="H48" s="43">
        <f t="shared" si="10"/>
        <v>0</v>
      </c>
      <c r="I48" s="43">
        <f t="shared" si="10"/>
        <v>3371200</v>
      </c>
      <c r="J48" s="43">
        <f t="shared" si="10"/>
        <v>3371200</v>
      </c>
      <c r="K48" s="75">
        <f t="shared" si="10"/>
        <v>0</v>
      </c>
      <c r="L48" s="91"/>
    </row>
    <row r="49" spans="1:12" s="6" customFormat="1" ht="12.75">
      <c r="A49" s="45" t="s">
        <v>12</v>
      </c>
      <c r="B49" s="31"/>
      <c r="C49" s="26"/>
      <c r="D49" s="43"/>
      <c r="E49" s="26"/>
      <c r="F49" s="26"/>
      <c r="G49" s="43"/>
      <c r="H49" s="26"/>
      <c r="I49" s="26"/>
      <c r="J49" s="43"/>
      <c r="K49" s="27"/>
      <c r="L49" s="91"/>
    </row>
    <row r="50" spans="1:12" s="4" customFormat="1" ht="12.75">
      <c r="A50" s="42" t="s">
        <v>20</v>
      </c>
      <c r="B50" s="31" t="s">
        <v>129</v>
      </c>
      <c r="C50" s="26">
        <v>179000</v>
      </c>
      <c r="D50" s="26">
        <f>C50</f>
        <v>179000</v>
      </c>
      <c r="E50" s="26">
        <v>0</v>
      </c>
      <c r="F50" s="26">
        <v>179000</v>
      </c>
      <c r="G50" s="26">
        <f>F50</f>
        <v>179000</v>
      </c>
      <c r="H50" s="26"/>
      <c r="I50" s="26">
        <v>179000</v>
      </c>
      <c r="J50" s="26">
        <f>I50</f>
        <v>179000</v>
      </c>
      <c r="K50" s="32"/>
      <c r="L50" s="91"/>
    </row>
    <row r="51" spans="1:12" s="4" customFormat="1" ht="12.75">
      <c r="A51" s="42" t="s">
        <v>21</v>
      </c>
      <c r="B51" s="31" t="s">
        <v>130</v>
      </c>
      <c r="C51" s="26">
        <f>C53+C54</f>
        <v>9000</v>
      </c>
      <c r="D51" s="26">
        <f>D53+D54</f>
        <v>9000</v>
      </c>
      <c r="E51" s="26">
        <v>0</v>
      </c>
      <c r="F51" s="26">
        <f aca="true" t="shared" si="11" ref="F51:K51">F53+F54</f>
        <v>9000</v>
      </c>
      <c r="G51" s="26">
        <f t="shared" si="11"/>
        <v>9000</v>
      </c>
      <c r="H51" s="26">
        <f t="shared" si="11"/>
        <v>0</v>
      </c>
      <c r="I51" s="26">
        <f t="shared" si="11"/>
        <v>9000</v>
      </c>
      <c r="J51" s="26">
        <f t="shared" si="11"/>
        <v>9000</v>
      </c>
      <c r="K51" s="32">
        <f t="shared" si="11"/>
        <v>0</v>
      </c>
      <c r="L51" s="91"/>
    </row>
    <row r="52" spans="1:12" s="6" customFormat="1" ht="12.75" hidden="1">
      <c r="A52" s="45" t="s">
        <v>10</v>
      </c>
      <c r="B52" s="31"/>
      <c r="C52" s="26"/>
      <c r="D52" s="43"/>
      <c r="E52" s="26"/>
      <c r="F52" s="26"/>
      <c r="G52" s="43"/>
      <c r="H52" s="26"/>
      <c r="I52" s="26"/>
      <c r="J52" s="43"/>
      <c r="K52" s="27"/>
      <c r="L52" s="91"/>
    </row>
    <row r="53" spans="1:13" s="6" customFormat="1" ht="12.75" hidden="1">
      <c r="A53" s="42" t="s">
        <v>15</v>
      </c>
      <c r="B53" s="31" t="s">
        <v>79</v>
      </c>
      <c r="C53" s="26">
        <v>8000</v>
      </c>
      <c r="D53" s="26">
        <f>C53</f>
        <v>8000</v>
      </c>
      <c r="E53" s="26">
        <v>0</v>
      </c>
      <c r="F53" s="26">
        <v>8000</v>
      </c>
      <c r="G53" s="26">
        <f>F53</f>
        <v>8000</v>
      </c>
      <c r="H53" s="26"/>
      <c r="I53" s="26">
        <v>8000</v>
      </c>
      <c r="J53" s="26">
        <f>I53</f>
        <v>8000</v>
      </c>
      <c r="K53" s="27"/>
      <c r="L53" s="91"/>
      <c r="M53" s="92"/>
    </row>
    <row r="54" spans="1:13" s="6" customFormat="1" ht="12.75" hidden="1">
      <c r="A54" s="42" t="s">
        <v>22</v>
      </c>
      <c r="B54" s="31" t="s">
        <v>80</v>
      </c>
      <c r="C54" s="26">
        <v>1000</v>
      </c>
      <c r="D54" s="26">
        <f>C54</f>
        <v>1000</v>
      </c>
      <c r="E54" s="26">
        <v>0</v>
      </c>
      <c r="F54" s="26">
        <v>1000</v>
      </c>
      <c r="G54" s="26">
        <f>F54</f>
        <v>1000</v>
      </c>
      <c r="H54" s="26">
        <v>0</v>
      </c>
      <c r="I54" s="26">
        <v>1000</v>
      </c>
      <c r="J54" s="26">
        <f>I54</f>
        <v>1000</v>
      </c>
      <c r="K54" s="27">
        <v>0</v>
      </c>
      <c r="L54" s="91"/>
      <c r="M54" s="92"/>
    </row>
    <row r="55" spans="1:13" s="4" customFormat="1" ht="12.75">
      <c r="A55" s="42" t="s">
        <v>23</v>
      </c>
      <c r="B55" s="31" t="s">
        <v>131</v>
      </c>
      <c r="C55" s="26">
        <v>1231400</v>
      </c>
      <c r="D55" s="26">
        <f>C55</f>
        <v>1231400</v>
      </c>
      <c r="E55" s="26">
        <v>0</v>
      </c>
      <c r="F55" s="26">
        <v>1360700</v>
      </c>
      <c r="G55" s="26">
        <f>F55</f>
        <v>1360700</v>
      </c>
      <c r="H55" s="26"/>
      <c r="I55" s="26">
        <v>1472200</v>
      </c>
      <c r="J55" s="26">
        <f>I55</f>
        <v>1472200</v>
      </c>
      <c r="K55" s="32"/>
      <c r="L55" s="91"/>
      <c r="M55" s="92"/>
    </row>
    <row r="56" spans="1:12" s="4" customFormat="1" ht="12.75" customHeight="1">
      <c r="A56" s="42" t="s">
        <v>45</v>
      </c>
      <c r="B56" s="31" t="s">
        <v>148</v>
      </c>
      <c r="C56" s="26">
        <v>30000</v>
      </c>
      <c r="D56" s="26">
        <f>C56</f>
        <v>30000</v>
      </c>
      <c r="E56" s="26">
        <v>0</v>
      </c>
      <c r="F56" s="26">
        <v>30000</v>
      </c>
      <c r="G56" s="26">
        <f>F56</f>
        <v>30000</v>
      </c>
      <c r="H56" s="26"/>
      <c r="I56" s="26">
        <v>30000</v>
      </c>
      <c r="J56" s="26">
        <f>I56</f>
        <v>30000</v>
      </c>
      <c r="K56" s="27"/>
      <c r="L56" s="91"/>
    </row>
    <row r="57" spans="1:12" s="4" customFormat="1" ht="14.25" customHeight="1">
      <c r="A57" s="42" t="s">
        <v>24</v>
      </c>
      <c r="B57" s="31" t="s">
        <v>149</v>
      </c>
      <c r="C57" s="26">
        <f>SUM(C59:C63)</f>
        <v>784530</v>
      </c>
      <c r="D57" s="26">
        <f>SUM(D59:D63)</f>
        <v>784530</v>
      </c>
      <c r="E57" s="26">
        <v>0</v>
      </c>
      <c r="F57" s="26">
        <f aca="true" t="shared" si="12" ref="F57:K57">SUM(F59:F63)</f>
        <v>784600</v>
      </c>
      <c r="G57" s="26">
        <f t="shared" si="12"/>
        <v>784600</v>
      </c>
      <c r="H57" s="26">
        <f t="shared" si="12"/>
        <v>0</v>
      </c>
      <c r="I57" s="26">
        <f t="shared" si="12"/>
        <v>784600</v>
      </c>
      <c r="J57" s="26">
        <f t="shared" si="12"/>
        <v>784600</v>
      </c>
      <c r="K57" s="32">
        <f t="shared" si="12"/>
        <v>0</v>
      </c>
      <c r="L57" s="91"/>
    </row>
    <row r="58" spans="1:12" s="6" customFormat="1" ht="12.75" hidden="1">
      <c r="A58" s="45" t="s">
        <v>10</v>
      </c>
      <c r="B58" s="31"/>
      <c r="C58" s="26"/>
      <c r="D58" s="43"/>
      <c r="E58" s="26"/>
      <c r="F58" s="26"/>
      <c r="G58" s="43"/>
      <c r="H58" s="26"/>
      <c r="I58" s="26"/>
      <c r="J58" s="43"/>
      <c r="K58" s="27"/>
      <c r="L58" s="91"/>
    </row>
    <row r="59" spans="1:13" s="6" customFormat="1" ht="27" customHeight="1" hidden="1">
      <c r="A59" s="42" t="s">
        <v>25</v>
      </c>
      <c r="B59" s="31" t="s">
        <v>132</v>
      </c>
      <c r="C59" s="26">
        <v>68300</v>
      </c>
      <c r="D59" s="26">
        <f>C59</f>
        <v>68300</v>
      </c>
      <c r="E59" s="26"/>
      <c r="F59" s="26">
        <v>68300</v>
      </c>
      <c r="G59" s="26">
        <f>F59</f>
        <v>68300</v>
      </c>
      <c r="H59" s="26"/>
      <c r="I59" s="26">
        <v>68300</v>
      </c>
      <c r="J59" s="26">
        <f>I59</f>
        <v>68300</v>
      </c>
      <c r="K59" s="27"/>
      <c r="L59" s="91"/>
      <c r="M59" s="92"/>
    </row>
    <row r="60" spans="1:13" s="6" customFormat="1" ht="37.5" customHeight="1" hidden="1">
      <c r="A60" s="42" t="s">
        <v>26</v>
      </c>
      <c r="B60" s="31" t="s">
        <v>133</v>
      </c>
      <c r="C60" s="26">
        <v>20000</v>
      </c>
      <c r="D60" s="26">
        <f>C60</f>
        <v>20000</v>
      </c>
      <c r="E60" s="26"/>
      <c r="F60" s="26">
        <v>20000</v>
      </c>
      <c r="G60" s="26">
        <f>F60</f>
        <v>20000</v>
      </c>
      <c r="H60" s="26">
        <v>0</v>
      </c>
      <c r="I60" s="26">
        <v>20000</v>
      </c>
      <c r="J60" s="26">
        <f>I60</f>
        <v>20000</v>
      </c>
      <c r="K60" s="27"/>
      <c r="L60" s="91"/>
      <c r="M60" s="92"/>
    </row>
    <row r="61" spans="1:13" s="6" customFormat="1" ht="63" customHeight="1" hidden="1">
      <c r="A61" s="42" t="s">
        <v>27</v>
      </c>
      <c r="B61" s="31" t="s">
        <v>134</v>
      </c>
      <c r="C61" s="26">
        <v>146930</v>
      </c>
      <c r="D61" s="26">
        <f>C61</f>
        <v>146930</v>
      </c>
      <c r="E61" s="26"/>
      <c r="F61" s="26">
        <v>147000</v>
      </c>
      <c r="G61" s="26">
        <f>F61</f>
        <v>147000</v>
      </c>
      <c r="H61" s="26"/>
      <c r="I61" s="26">
        <v>147000</v>
      </c>
      <c r="J61" s="26">
        <f>I61</f>
        <v>147000</v>
      </c>
      <c r="K61" s="27"/>
      <c r="L61" s="91"/>
      <c r="M61" s="92"/>
    </row>
    <row r="62" spans="1:12" s="6" customFormat="1" ht="26.25" customHeight="1" hidden="1">
      <c r="A62" s="42" t="s">
        <v>69</v>
      </c>
      <c r="B62" s="31" t="s">
        <v>135</v>
      </c>
      <c r="C62" s="26">
        <v>113000</v>
      </c>
      <c r="D62" s="26">
        <f>C62</f>
        <v>113000</v>
      </c>
      <c r="E62" s="26"/>
      <c r="F62" s="26">
        <v>113000</v>
      </c>
      <c r="G62" s="26">
        <f>F62</f>
        <v>113000</v>
      </c>
      <c r="H62" s="26">
        <v>0</v>
      </c>
      <c r="I62" s="26">
        <v>113000</v>
      </c>
      <c r="J62" s="26">
        <f>I62</f>
        <v>113000</v>
      </c>
      <c r="K62" s="27"/>
      <c r="L62" s="91"/>
    </row>
    <row r="63" spans="1:13" s="6" customFormat="1" ht="15.75" customHeight="1" hidden="1">
      <c r="A63" s="42" t="s">
        <v>29</v>
      </c>
      <c r="B63" s="31" t="s">
        <v>136</v>
      </c>
      <c r="C63" s="26">
        <v>436300</v>
      </c>
      <c r="D63" s="26">
        <f>C63</f>
        <v>436300</v>
      </c>
      <c r="E63" s="26"/>
      <c r="F63" s="26">
        <v>436300</v>
      </c>
      <c r="G63" s="26">
        <f>F63</f>
        <v>436300</v>
      </c>
      <c r="H63" s="26"/>
      <c r="I63" s="26">
        <v>436300</v>
      </c>
      <c r="J63" s="26">
        <f>I63</f>
        <v>436300</v>
      </c>
      <c r="K63" s="27"/>
      <c r="L63" s="91"/>
      <c r="M63" s="92"/>
    </row>
    <row r="64" spans="1:12" s="4" customFormat="1" ht="12.75">
      <c r="A64" s="16" t="s">
        <v>30</v>
      </c>
      <c r="B64" s="31" t="s">
        <v>150</v>
      </c>
      <c r="C64" s="26">
        <f>SUM(C66:C69)</f>
        <v>888570</v>
      </c>
      <c r="D64" s="26">
        <f>SUM(D66:D69)</f>
        <v>888570</v>
      </c>
      <c r="E64" s="26">
        <v>0</v>
      </c>
      <c r="F64" s="26">
        <f>SUM(F66:F69)</f>
        <v>888800</v>
      </c>
      <c r="G64" s="26">
        <f>SUM(G66:G69)</f>
        <v>888800</v>
      </c>
      <c r="H64" s="26">
        <f>SUM(H66:H69)</f>
        <v>0</v>
      </c>
      <c r="I64" s="26">
        <f>SUM(I66:I69)</f>
        <v>896400</v>
      </c>
      <c r="J64" s="26">
        <f>SUM(J66:J69)</f>
        <v>896400</v>
      </c>
      <c r="K64" s="27"/>
      <c r="L64" s="91"/>
    </row>
    <row r="65" spans="1:12" s="6" customFormat="1" ht="12.75" hidden="1">
      <c r="A65" s="45" t="s">
        <v>10</v>
      </c>
      <c r="B65" s="31"/>
      <c r="C65" s="26"/>
      <c r="D65" s="43"/>
      <c r="E65" s="26"/>
      <c r="F65" s="26"/>
      <c r="G65" s="43"/>
      <c r="H65" s="26"/>
      <c r="I65" s="26"/>
      <c r="J65" s="43"/>
      <c r="K65" s="27"/>
      <c r="L65" s="91"/>
    </row>
    <row r="66" spans="1:13" s="6" customFormat="1" ht="15" customHeight="1" hidden="1">
      <c r="A66" s="42" t="s">
        <v>46</v>
      </c>
      <c r="B66" s="31" t="s">
        <v>137</v>
      </c>
      <c r="C66" s="26">
        <v>95000</v>
      </c>
      <c r="D66" s="26">
        <f>C66</f>
        <v>95000</v>
      </c>
      <c r="E66" s="26"/>
      <c r="F66" s="26">
        <v>99000</v>
      </c>
      <c r="G66" s="26">
        <f>F66</f>
        <v>99000</v>
      </c>
      <c r="H66" s="26"/>
      <c r="I66" s="26">
        <v>102800</v>
      </c>
      <c r="J66" s="26">
        <f>I66</f>
        <v>102800</v>
      </c>
      <c r="K66" s="27"/>
      <c r="L66" s="91"/>
      <c r="M66" s="92"/>
    </row>
    <row r="67" spans="1:13" s="6" customFormat="1" ht="12.75" hidden="1">
      <c r="A67" s="42" t="s">
        <v>31</v>
      </c>
      <c r="B67" s="31" t="s">
        <v>138</v>
      </c>
      <c r="C67" s="26">
        <v>110000</v>
      </c>
      <c r="D67" s="26">
        <f>C67</f>
        <v>110000</v>
      </c>
      <c r="E67" s="26"/>
      <c r="F67" s="26">
        <v>110000</v>
      </c>
      <c r="G67" s="26">
        <f>F67</f>
        <v>110000</v>
      </c>
      <c r="H67" s="26"/>
      <c r="I67" s="26">
        <v>110000</v>
      </c>
      <c r="J67" s="26">
        <f>I67</f>
        <v>110000</v>
      </c>
      <c r="K67" s="27"/>
      <c r="L67" s="91"/>
      <c r="M67" s="92"/>
    </row>
    <row r="68" spans="1:13" s="6" customFormat="1" ht="12.75" hidden="1">
      <c r="A68" s="42" t="s">
        <v>15</v>
      </c>
      <c r="B68" s="31" t="s">
        <v>139</v>
      </c>
      <c r="C68" s="26">
        <v>113870</v>
      </c>
      <c r="D68" s="26">
        <f>C68</f>
        <v>113870</v>
      </c>
      <c r="E68" s="26"/>
      <c r="F68" s="26">
        <v>113800</v>
      </c>
      <c r="G68" s="26">
        <f>F68</f>
        <v>113800</v>
      </c>
      <c r="H68" s="26"/>
      <c r="I68" s="26">
        <v>113800</v>
      </c>
      <c r="J68" s="26">
        <f>I68</f>
        <v>113800</v>
      </c>
      <c r="K68" s="27"/>
      <c r="L68" s="91"/>
      <c r="M68" s="92"/>
    </row>
    <row r="69" spans="1:13" s="6" customFormat="1" ht="12.75" customHeight="1" hidden="1">
      <c r="A69" s="42" t="s">
        <v>32</v>
      </c>
      <c r="B69" s="31" t="s">
        <v>140</v>
      </c>
      <c r="C69" s="26">
        <f>535700+34000</f>
        <v>569700</v>
      </c>
      <c r="D69" s="26">
        <f>C69</f>
        <v>569700</v>
      </c>
      <c r="E69" s="26"/>
      <c r="F69" s="26">
        <f>532000+34000</f>
        <v>566000</v>
      </c>
      <c r="G69" s="26">
        <f>F69</f>
        <v>566000</v>
      </c>
      <c r="H69" s="26"/>
      <c r="I69" s="26">
        <f>535800+34000</f>
        <v>569800</v>
      </c>
      <c r="J69" s="26">
        <f>I69</f>
        <v>569800</v>
      </c>
      <c r="K69" s="27"/>
      <c r="L69" s="91"/>
      <c r="M69" s="92"/>
    </row>
    <row r="70" spans="1:13" s="6" customFormat="1" ht="15" customHeight="1">
      <c r="A70" s="99" t="s">
        <v>168</v>
      </c>
      <c r="B70" s="31" t="s">
        <v>151</v>
      </c>
      <c r="C70" s="26"/>
      <c r="D70" s="26"/>
      <c r="E70" s="26"/>
      <c r="F70" s="26">
        <v>1800</v>
      </c>
      <c r="G70" s="26">
        <f>F70</f>
        <v>1800</v>
      </c>
      <c r="H70" s="26"/>
      <c r="I70" s="26">
        <v>1800</v>
      </c>
      <c r="J70" s="26">
        <f>I70</f>
        <v>1800</v>
      </c>
      <c r="K70" s="27"/>
      <c r="L70" s="91"/>
      <c r="M70" s="92"/>
    </row>
    <row r="71" spans="1:12" s="8" customFormat="1" ht="12.75" customHeight="1">
      <c r="A71" s="97" t="s">
        <v>33</v>
      </c>
      <c r="B71" s="7" t="s">
        <v>152</v>
      </c>
      <c r="C71" s="43">
        <f>C73+C77</f>
        <v>2835600</v>
      </c>
      <c r="D71" s="43">
        <f>D73+D77</f>
        <v>2835600</v>
      </c>
      <c r="E71" s="43">
        <v>0</v>
      </c>
      <c r="F71" s="43">
        <f aca="true" t="shared" si="13" ref="F71:K71">F73+F77</f>
        <v>2911500</v>
      </c>
      <c r="G71" s="43">
        <f t="shared" si="13"/>
        <v>2911500</v>
      </c>
      <c r="H71" s="43">
        <f t="shared" si="13"/>
        <v>0</v>
      </c>
      <c r="I71" s="43">
        <f t="shared" si="13"/>
        <v>2991900</v>
      </c>
      <c r="J71" s="43">
        <f t="shared" si="13"/>
        <v>2991900</v>
      </c>
      <c r="K71" s="75">
        <f t="shared" si="13"/>
        <v>0</v>
      </c>
      <c r="L71" s="91"/>
    </row>
    <row r="72" spans="1:12" s="8" customFormat="1" ht="12.75">
      <c r="A72" s="46" t="s">
        <v>12</v>
      </c>
      <c r="B72" s="31"/>
      <c r="C72" s="43"/>
      <c r="D72" s="43"/>
      <c r="E72" s="43"/>
      <c r="F72" s="43"/>
      <c r="G72" s="43"/>
      <c r="H72" s="43"/>
      <c r="I72" s="43"/>
      <c r="J72" s="43"/>
      <c r="K72" s="75"/>
      <c r="L72" s="91"/>
    </row>
    <row r="73" spans="1:12" s="4" customFormat="1" ht="12.75" customHeight="1">
      <c r="A73" s="42" t="s">
        <v>37</v>
      </c>
      <c r="B73" s="31" t="s">
        <v>153</v>
      </c>
      <c r="C73" s="26">
        <f>SUM(C75:C75)</f>
        <v>16600</v>
      </c>
      <c r="D73" s="26">
        <f>SUM(D75:D75)</f>
        <v>16600</v>
      </c>
      <c r="E73" s="26">
        <v>0</v>
      </c>
      <c r="F73" s="26">
        <f aca="true" t="shared" si="14" ref="F73:K73">SUM(F75:F75)</f>
        <v>16600</v>
      </c>
      <c r="G73" s="26">
        <f t="shared" si="14"/>
        <v>16600</v>
      </c>
      <c r="H73" s="26">
        <f t="shared" si="14"/>
        <v>0</v>
      </c>
      <c r="I73" s="26">
        <f t="shared" si="14"/>
        <v>16600</v>
      </c>
      <c r="J73" s="26">
        <f t="shared" si="14"/>
        <v>16600</v>
      </c>
      <c r="K73" s="32">
        <f t="shared" si="14"/>
        <v>0</v>
      </c>
      <c r="L73" s="91"/>
    </row>
    <row r="74" spans="1:12" s="6" customFormat="1" ht="12.75" hidden="1">
      <c r="A74" s="45" t="s">
        <v>10</v>
      </c>
      <c r="B74" s="31"/>
      <c r="C74" s="26"/>
      <c r="D74" s="43"/>
      <c r="E74" s="26"/>
      <c r="F74" s="26"/>
      <c r="G74" s="43"/>
      <c r="H74" s="26"/>
      <c r="I74" s="26"/>
      <c r="J74" s="43"/>
      <c r="K74" s="27"/>
      <c r="L74" s="91"/>
    </row>
    <row r="75" spans="1:12" s="6" customFormat="1" ht="12.75" hidden="1">
      <c r="A75" s="42" t="s">
        <v>35</v>
      </c>
      <c r="B75" s="31" t="s">
        <v>141</v>
      </c>
      <c r="C75" s="26">
        <v>16600</v>
      </c>
      <c r="D75" s="26">
        <f>C75</f>
        <v>16600</v>
      </c>
      <c r="E75" s="26">
        <v>0</v>
      </c>
      <c r="F75" s="26">
        <v>16600</v>
      </c>
      <c r="G75" s="26">
        <f>F75</f>
        <v>16600</v>
      </c>
      <c r="H75" s="26">
        <v>0</v>
      </c>
      <c r="I75" s="26">
        <v>16600</v>
      </c>
      <c r="J75" s="26">
        <f>I75</f>
        <v>16600</v>
      </c>
      <c r="K75" s="27">
        <v>0</v>
      </c>
      <c r="L75" s="91"/>
    </row>
    <row r="76" spans="1:12" s="6" customFormat="1" ht="25.5" hidden="1">
      <c r="A76" s="98" t="s">
        <v>36</v>
      </c>
      <c r="B76" s="31" t="s">
        <v>142</v>
      </c>
      <c r="C76" s="26"/>
      <c r="D76" s="26"/>
      <c r="E76" s="26"/>
      <c r="F76" s="26"/>
      <c r="G76" s="26"/>
      <c r="H76" s="26"/>
      <c r="I76" s="26"/>
      <c r="J76" s="26"/>
      <c r="K76" s="27"/>
      <c r="L76" s="91"/>
    </row>
    <row r="77" spans="1:12" s="4" customFormat="1" ht="25.5" customHeight="1" thickBot="1">
      <c r="A77" s="20" t="s">
        <v>38</v>
      </c>
      <c r="B77" s="33" t="s">
        <v>154</v>
      </c>
      <c r="C77" s="80">
        <f>SUM(C79:C83)</f>
        <v>2819000</v>
      </c>
      <c r="D77" s="80">
        <f>SUM(D79:D83)</f>
        <v>2819000</v>
      </c>
      <c r="E77" s="80">
        <v>0</v>
      </c>
      <c r="F77" s="80">
        <f aca="true" t="shared" si="15" ref="F77:K77">SUM(F79:F83)</f>
        <v>2894900</v>
      </c>
      <c r="G77" s="80">
        <f t="shared" si="15"/>
        <v>2894900</v>
      </c>
      <c r="H77" s="80">
        <f t="shared" si="15"/>
        <v>0</v>
      </c>
      <c r="I77" s="80">
        <f t="shared" si="15"/>
        <v>2975300</v>
      </c>
      <c r="J77" s="80">
        <f t="shared" si="15"/>
        <v>2975300</v>
      </c>
      <c r="K77" s="81">
        <f t="shared" si="15"/>
        <v>0</v>
      </c>
      <c r="L77" s="91"/>
    </row>
    <row r="78" spans="1:12" s="6" customFormat="1" ht="12.75" hidden="1">
      <c r="A78" s="44" t="s">
        <v>10</v>
      </c>
      <c r="B78" s="72"/>
      <c r="C78" s="73"/>
      <c r="D78" s="84"/>
      <c r="E78" s="73"/>
      <c r="F78" s="73"/>
      <c r="G78" s="84"/>
      <c r="H78" s="73"/>
      <c r="I78" s="73"/>
      <c r="J78" s="84"/>
      <c r="K78" s="74"/>
      <c r="L78" s="91"/>
    </row>
    <row r="79" spans="1:13" s="6" customFormat="1" ht="12.75" hidden="1">
      <c r="A79" s="42" t="s">
        <v>39</v>
      </c>
      <c r="B79" s="31" t="s">
        <v>143</v>
      </c>
      <c r="C79" s="26">
        <v>10000</v>
      </c>
      <c r="D79" s="26">
        <f>C79</f>
        <v>10000</v>
      </c>
      <c r="E79" s="26">
        <v>0</v>
      </c>
      <c r="F79" s="26">
        <v>10000</v>
      </c>
      <c r="G79" s="26">
        <f>F79</f>
        <v>10000</v>
      </c>
      <c r="H79" s="26"/>
      <c r="I79" s="26">
        <v>10000</v>
      </c>
      <c r="J79" s="26">
        <f aca="true" t="shared" si="16" ref="J79:J86">I79</f>
        <v>10000</v>
      </c>
      <c r="K79" s="27"/>
      <c r="L79" s="91"/>
      <c r="M79" s="92"/>
    </row>
    <row r="80" spans="1:13" s="6" customFormat="1" ht="12.75" hidden="1">
      <c r="A80" s="42" t="s">
        <v>40</v>
      </c>
      <c r="B80" s="31" t="s">
        <v>144</v>
      </c>
      <c r="C80" s="26">
        <v>2318200</v>
      </c>
      <c r="D80" s="26">
        <f>C80</f>
        <v>2318200</v>
      </c>
      <c r="E80" s="26"/>
      <c r="F80" s="26">
        <v>2388600</v>
      </c>
      <c r="G80" s="26">
        <f>F80</f>
        <v>2388600</v>
      </c>
      <c r="H80" s="26"/>
      <c r="I80" s="26">
        <v>2463100</v>
      </c>
      <c r="J80" s="26">
        <f t="shared" si="16"/>
        <v>2463100</v>
      </c>
      <c r="K80" s="27"/>
      <c r="L80" s="91"/>
      <c r="M80" s="92"/>
    </row>
    <row r="81" spans="1:13" s="6" customFormat="1" ht="12.75" hidden="1">
      <c r="A81" s="42" t="s">
        <v>41</v>
      </c>
      <c r="B81" s="31" t="s">
        <v>145</v>
      </c>
      <c r="C81" s="26">
        <f>78100+160000</f>
        <v>238100</v>
      </c>
      <c r="D81" s="26">
        <f>C81</f>
        <v>238100</v>
      </c>
      <c r="E81" s="26"/>
      <c r="F81" s="26">
        <f>83600+160000</f>
        <v>243600</v>
      </c>
      <c r="G81" s="26">
        <f>F81</f>
        <v>243600</v>
      </c>
      <c r="H81" s="26"/>
      <c r="I81" s="26">
        <f>89500+160000</f>
        <v>249500</v>
      </c>
      <c r="J81" s="26">
        <f t="shared" si="16"/>
        <v>249500</v>
      </c>
      <c r="K81" s="27"/>
      <c r="L81" s="91"/>
      <c r="M81" s="92"/>
    </row>
    <row r="82" spans="1:13" s="6" customFormat="1" ht="12.75" hidden="1">
      <c r="A82" s="42" t="s">
        <v>42</v>
      </c>
      <c r="B82" s="31" t="s">
        <v>146</v>
      </c>
      <c r="C82" s="26">
        <v>17000</v>
      </c>
      <c r="D82" s="26">
        <f>C82</f>
        <v>17000</v>
      </c>
      <c r="E82" s="76"/>
      <c r="F82" s="26">
        <v>17000</v>
      </c>
      <c r="G82" s="26">
        <f>F82</f>
        <v>17000</v>
      </c>
      <c r="H82" s="26"/>
      <c r="I82" s="26">
        <v>17000</v>
      </c>
      <c r="J82" s="26">
        <f t="shared" si="16"/>
        <v>17000</v>
      </c>
      <c r="K82" s="77"/>
      <c r="L82" s="91"/>
      <c r="M82" s="92"/>
    </row>
    <row r="83" spans="1:13" s="6" customFormat="1" ht="26.25" hidden="1" thickBot="1">
      <c r="A83" s="42" t="s">
        <v>43</v>
      </c>
      <c r="B83" s="31" t="s">
        <v>147</v>
      </c>
      <c r="C83" s="26">
        <f>163400+72300</f>
        <v>235700</v>
      </c>
      <c r="D83" s="26">
        <f>C83</f>
        <v>235700</v>
      </c>
      <c r="E83" s="73"/>
      <c r="F83" s="26">
        <f>163400+72300</f>
        <v>235700</v>
      </c>
      <c r="G83" s="26">
        <f>F83</f>
        <v>235700</v>
      </c>
      <c r="H83" s="26"/>
      <c r="I83" s="26">
        <f>163400+72300</f>
        <v>235700</v>
      </c>
      <c r="J83" s="26">
        <f t="shared" si="16"/>
        <v>235700</v>
      </c>
      <c r="K83" s="74"/>
      <c r="L83" s="91"/>
      <c r="M83" s="92"/>
    </row>
    <row r="84" spans="1:12" s="6" customFormat="1" ht="18" customHeight="1">
      <c r="A84" s="21" t="s">
        <v>59</v>
      </c>
      <c r="B84" s="54"/>
      <c r="C84" s="36">
        <f>SUM(C85:C86)</f>
        <v>872100</v>
      </c>
      <c r="D84" s="36">
        <f>SUM(D85:D86)</f>
        <v>872100</v>
      </c>
      <c r="E84" s="36"/>
      <c r="F84" s="36">
        <f aca="true" t="shared" si="17" ref="F84:K84">SUM(F85:F86)</f>
        <v>958200</v>
      </c>
      <c r="G84" s="36">
        <f t="shared" si="17"/>
        <v>958200</v>
      </c>
      <c r="H84" s="36">
        <f t="shared" si="17"/>
        <v>0</v>
      </c>
      <c r="I84" s="36">
        <f t="shared" si="17"/>
        <v>1032500</v>
      </c>
      <c r="J84" s="36">
        <f t="shared" si="17"/>
        <v>1032500</v>
      </c>
      <c r="K84" s="47">
        <f t="shared" si="17"/>
        <v>0</v>
      </c>
      <c r="L84" s="91"/>
    </row>
    <row r="85" spans="1:13" s="4" customFormat="1" ht="14.25" customHeight="1">
      <c r="A85" s="16" t="s">
        <v>23</v>
      </c>
      <c r="B85" s="31" t="s">
        <v>131</v>
      </c>
      <c r="C85" s="26">
        <v>819500</v>
      </c>
      <c r="D85" s="26">
        <f>C85</f>
        <v>819500</v>
      </c>
      <c r="E85" s="26"/>
      <c r="F85" s="26">
        <v>905600</v>
      </c>
      <c r="G85" s="26">
        <f>F85</f>
        <v>905600</v>
      </c>
      <c r="H85" s="26"/>
      <c r="I85" s="26">
        <v>979900</v>
      </c>
      <c r="J85" s="26">
        <f t="shared" si="16"/>
        <v>979900</v>
      </c>
      <c r="K85" s="27"/>
      <c r="L85" s="91"/>
      <c r="M85" s="92"/>
    </row>
    <row r="86" spans="1:12" s="6" customFormat="1" ht="15.75" customHeight="1" thickBot="1">
      <c r="A86" s="99" t="s">
        <v>168</v>
      </c>
      <c r="B86" s="34" t="s">
        <v>151</v>
      </c>
      <c r="C86" s="35">
        <v>52600</v>
      </c>
      <c r="D86" s="35">
        <f>C86</f>
        <v>52600</v>
      </c>
      <c r="E86" s="35"/>
      <c r="F86" s="35">
        <v>52600</v>
      </c>
      <c r="G86" s="35">
        <f>F86</f>
        <v>52600</v>
      </c>
      <c r="H86" s="35"/>
      <c r="I86" s="35">
        <v>52600</v>
      </c>
      <c r="J86" s="35">
        <f t="shared" si="16"/>
        <v>52600</v>
      </c>
      <c r="K86" s="78"/>
      <c r="L86" s="91"/>
    </row>
    <row r="87" spans="1:12" s="6" customFormat="1" ht="30.75" customHeight="1">
      <c r="A87" s="21" t="s">
        <v>60</v>
      </c>
      <c r="B87" s="54"/>
      <c r="C87" s="55">
        <f aca="true" t="shared" si="18" ref="C87:J87">C90+C116+C127</f>
        <v>5761900</v>
      </c>
      <c r="D87" s="55">
        <f t="shared" si="18"/>
        <v>5761900</v>
      </c>
      <c r="E87" s="55">
        <f t="shared" si="18"/>
        <v>0</v>
      </c>
      <c r="F87" s="55">
        <f t="shared" si="18"/>
        <v>5687300</v>
      </c>
      <c r="G87" s="55">
        <f t="shared" si="18"/>
        <v>5687300</v>
      </c>
      <c r="H87" s="55">
        <f t="shared" si="18"/>
        <v>0</v>
      </c>
      <c r="I87" s="55">
        <f t="shared" si="18"/>
        <v>2912500</v>
      </c>
      <c r="J87" s="55">
        <f t="shared" si="18"/>
        <v>2912500</v>
      </c>
      <c r="K87" s="56"/>
      <c r="L87" s="92"/>
    </row>
    <row r="88" spans="1:11" s="14" customFormat="1" ht="14.25" customHeight="1">
      <c r="A88" s="19" t="s">
        <v>10</v>
      </c>
      <c r="B88" s="72"/>
      <c r="C88" s="111"/>
      <c r="D88" s="73"/>
      <c r="E88" s="73"/>
      <c r="F88" s="73"/>
      <c r="G88" s="73"/>
      <c r="H88" s="73"/>
      <c r="I88" s="73"/>
      <c r="J88" s="73"/>
      <c r="K88" s="74"/>
    </row>
    <row r="89" spans="1:11" s="14" customFormat="1" ht="64.5" customHeight="1">
      <c r="A89" s="39" t="s">
        <v>99</v>
      </c>
      <c r="B89" s="72"/>
      <c r="C89" s="25">
        <f>C90+C116+C127</f>
        <v>5761900</v>
      </c>
      <c r="D89" s="25">
        <f>D90+D116+D127</f>
        <v>5761900</v>
      </c>
      <c r="E89" s="25"/>
      <c r="F89" s="25">
        <f>F90+F116+F127</f>
        <v>5687300</v>
      </c>
      <c r="G89" s="25">
        <f>G90+G116+G127</f>
        <v>5687300</v>
      </c>
      <c r="H89" s="25"/>
      <c r="I89" s="25">
        <f>I90+I116+I127</f>
        <v>2912500</v>
      </c>
      <c r="J89" s="25">
        <f>J90+J116+J127</f>
        <v>2912500</v>
      </c>
      <c r="K89" s="74"/>
    </row>
    <row r="90" spans="1:11" s="14" customFormat="1" ht="41.25" customHeight="1">
      <c r="A90" s="82" t="s">
        <v>100</v>
      </c>
      <c r="B90" s="72"/>
      <c r="C90" s="93">
        <f>C91+C100+C105</f>
        <v>5515800</v>
      </c>
      <c r="D90" s="93">
        <f>D91+D100+D105</f>
        <v>5515800</v>
      </c>
      <c r="E90" s="93"/>
      <c r="F90" s="93">
        <f>F91+F100+F105</f>
        <v>5398500</v>
      </c>
      <c r="G90" s="93">
        <f>G91+G100+G105</f>
        <v>5398500</v>
      </c>
      <c r="H90" s="93"/>
      <c r="I90" s="93">
        <f>I91+I100+I105</f>
        <v>2503400</v>
      </c>
      <c r="J90" s="93">
        <f>J91+J100+J105</f>
        <v>2503400</v>
      </c>
      <c r="K90" s="74"/>
    </row>
    <row r="91" spans="1:11" s="14" customFormat="1" ht="66.75" customHeight="1">
      <c r="A91" s="82" t="s">
        <v>101</v>
      </c>
      <c r="B91" s="72"/>
      <c r="C91" s="84">
        <f>C92+C96+C99</f>
        <v>953500</v>
      </c>
      <c r="D91" s="84">
        <f>D92+D96+D99</f>
        <v>953500</v>
      </c>
      <c r="E91" s="84">
        <f>E92+E96+E99</f>
        <v>0</v>
      </c>
      <c r="F91" s="84">
        <f>F92+F96+F99</f>
        <v>584000</v>
      </c>
      <c r="G91" s="84">
        <f>G92+G96+G99</f>
        <v>584000</v>
      </c>
      <c r="H91" s="84"/>
      <c r="I91" s="84">
        <f>I92+I96+I99</f>
        <v>684000</v>
      </c>
      <c r="J91" s="84">
        <f>J92+J96+J99</f>
        <v>684000</v>
      </c>
      <c r="K91" s="74"/>
    </row>
    <row r="92" spans="1:11" s="14" customFormat="1" ht="40.5" customHeight="1">
      <c r="A92" s="100" t="s">
        <v>107</v>
      </c>
      <c r="B92" s="72"/>
      <c r="C92" s="84">
        <f>SUM(C93:C95)</f>
        <v>350000</v>
      </c>
      <c r="D92" s="84">
        <f>SUM(D93:D95)</f>
        <v>350000</v>
      </c>
      <c r="E92" s="84"/>
      <c r="F92" s="84">
        <f>SUM(F94:F95)</f>
        <v>0</v>
      </c>
      <c r="G92" s="84">
        <f>SUM(G94:G95)</f>
        <v>0</v>
      </c>
      <c r="H92" s="84"/>
      <c r="I92" s="84">
        <f>SUM(I94:I95)</f>
        <v>0</v>
      </c>
      <c r="J92" s="84">
        <f>SUM(J94:J95)</f>
        <v>0</v>
      </c>
      <c r="K92" s="74"/>
    </row>
    <row r="93" spans="1:11" s="3" customFormat="1" ht="15.75" customHeight="1">
      <c r="A93" s="42" t="s">
        <v>24</v>
      </c>
      <c r="B93" s="31" t="s">
        <v>160</v>
      </c>
      <c r="C93" s="26">
        <v>50000</v>
      </c>
      <c r="D93" s="51">
        <f>C93</f>
        <v>50000</v>
      </c>
      <c r="E93" s="51"/>
      <c r="F93" s="51"/>
      <c r="G93" s="51"/>
      <c r="H93" s="51"/>
      <c r="I93" s="51"/>
      <c r="J93" s="51"/>
      <c r="K93" s="52"/>
    </row>
    <row r="94" spans="1:11" s="3" customFormat="1" ht="16.5" customHeight="1">
      <c r="A94" s="140" t="s">
        <v>37</v>
      </c>
      <c r="B94" s="31" t="s">
        <v>155</v>
      </c>
      <c r="C94" s="26">
        <v>164000</v>
      </c>
      <c r="D94" s="51">
        <f>C94</f>
        <v>164000</v>
      </c>
      <c r="E94" s="51"/>
      <c r="F94" s="51"/>
      <c r="G94" s="51"/>
      <c r="H94" s="51"/>
      <c r="I94" s="51"/>
      <c r="J94" s="51"/>
      <c r="K94" s="52"/>
    </row>
    <row r="95" spans="1:11" s="3" customFormat="1" ht="29.25" customHeight="1">
      <c r="A95" s="140" t="s">
        <v>38</v>
      </c>
      <c r="B95" s="31" t="s">
        <v>156</v>
      </c>
      <c r="C95" s="26">
        <v>136000</v>
      </c>
      <c r="D95" s="51">
        <f>C95</f>
        <v>136000</v>
      </c>
      <c r="E95" s="51"/>
      <c r="F95" s="51"/>
      <c r="G95" s="51"/>
      <c r="H95" s="51"/>
      <c r="I95" s="51"/>
      <c r="J95" s="51"/>
      <c r="K95" s="52"/>
    </row>
    <row r="96" spans="1:11" s="3" customFormat="1" ht="42" customHeight="1">
      <c r="A96" s="18" t="s">
        <v>108</v>
      </c>
      <c r="B96" s="30"/>
      <c r="C96" s="51">
        <f>C97</f>
        <v>550000</v>
      </c>
      <c r="D96" s="51">
        <f aca="true" t="shared" si="19" ref="D96:J96">D97</f>
        <v>550000</v>
      </c>
      <c r="E96" s="51"/>
      <c r="F96" s="51">
        <f t="shared" si="19"/>
        <v>0</v>
      </c>
      <c r="G96" s="51">
        <f t="shared" si="19"/>
        <v>0</v>
      </c>
      <c r="H96" s="51"/>
      <c r="I96" s="51">
        <f t="shared" si="19"/>
        <v>0</v>
      </c>
      <c r="J96" s="51">
        <f t="shared" si="19"/>
        <v>0</v>
      </c>
      <c r="K96" s="52"/>
    </row>
    <row r="97" spans="1:11" s="3" customFormat="1" ht="17.25" customHeight="1">
      <c r="A97" s="18" t="s">
        <v>37</v>
      </c>
      <c r="B97" s="30" t="s">
        <v>155</v>
      </c>
      <c r="C97" s="51">
        <v>550000</v>
      </c>
      <c r="D97" s="51">
        <f>C97</f>
        <v>550000</v>
      </c>
      <c r="E97" s="51"/>
      <c r="F97" s="51"/>
      <c r="G97" s="51"/>
      <c r="H97" s="51"/>
      <c r="I97" s="51"/>
      <c r="J97" s="51"/>
      <c r="K97" s="52"/>
    </row>
    <row r="98" spans="1:11" s="3" customFormat="1" ht="39.75" customHeight="1">
      <c r="A98" s="18" t="s">
        <v>109</v>
      </c>
      <c r="B98" s="30"/>
      <c r="C98" s="51">
        <f>C99</f>
        <v>53500</v>
      </c>
      <c r="D98" s="51">
        <f aca="true" t="shared" si="20" ref="D98:J98">D99</f>
        <v>53500</v>
      </c>
      <c r="E98" s="51"/>
      <c r="F98" s="51">
        <f t="shared" si="20"/>
        <v>584000</v>
      </c>
      <c r="G98" s="51">
        <f t="shared" si="20"/>
        <v>584000</v>
      </c>
      <c r="H98" s="51"/>
      <c r="I98" s="51">
        <f t="shared" si="20"/>
        <v>684000</v>
      </c>
      <c r="J98" s="51">
        <f t="shared" si="20"/>
        <v>684000</v>
      </c>
      <c r="K98" s="52"/>
    </row>
    <row r="99" spans="1:11" s="3" customFormat="1" ht="17.25" customHeight="1">
      <c r="A99" s="18" t="s">
        <v>37</v>
      </c>
      <c r="B99" s="30" t="s">
        <v>155</v>
      </c>
      <c r="C99" s="51">
        <v>53500</v>
      </c>
      <c r="D99" s="51">
        <f>C99</f>
        <v>53500</v>
      </c>
      <c r="E99" s="51"/>
      <c r="F99" s="51">
        <v>584000</v>
      </c>
      <c r="G99" s="51">
        <f>F99</f>
        <v>584000</v>
      </c>
      <c r="H99" s="51"/>
      <c r="I99" s="51">
        <v>684000</v>
      </c>
      <c r="J99" s="51">
        <f>I99</f>
        <v>684000</v>
      </c>
      <c r="K99" s="52"/>
    </row>
    <row r="100" spans="1:11" s="3" customFormat="1" ht="91.5" customHeight="1">
      <c r="A100" s="82" t="s">
        <v>102</v>
      </c>
      <c r="B100" s="30"/>
      <c r="C100" s="105">
        <f>C102+C104</f>
        <v>1393200</v>
      </c>
      <c r="D100" s="105">
        <f aca="true" t="shared" si="21" ref="D100:J100">D102+D104</f>
        <v>1393200</v>
      </c>
      <c r="E100" s="105">
        <f t="shared" si="21"/>
        <v>0</v>
      </c>
      <c r="F100" s="105">
        <f t="shared" si="21"/>
        <v>1540600</v>
      </c>
      <c r="G100" s="105">
        <f t="shared" si="21"/>
        <v>1540600</v>
      </c>
      <c r="H100" s="105">
        <f t="shared" si="21"/>
        <v>0</v>
      </c>
      <c r="I100" s="105">
        <f t="shared" si="21"/>
        <v>1819400</v>
      </c>
      <c r="J100" s="105">
        <f t="shared" si="21"/>
        <v>1819400</v>
      </c>
      <c r="K100" s="104"/>
    </row>
    <row r="101" spans="1:11" s="3" customFormat="1" ht="68.25" customHeight="1">
      <c r="A101" s="101" t="s">
        <v>44</v>
      </c>
      <c r="B101" s="30"/>
      <c r="C101" s="112">
        <f>C102</f>
        <v>343200</v>
      </c>
      <c r="D101" s="112">
        <f aca="true" t="shared" si="22" ref="D101:J101">D102</f>
        <v>343200</v>
      </c>
      <c r="E101" s="112"/>
      <c r="F101" s="112">
        <f t="shared" si="22"/>
        <v>389800</v>
      </c>
      <c r="G101" s="112">
        <f t="shared" si="22"/>
        <v>389800</v>
      </c>
      <c r="H101" s="112"/>
      <c r="I101" s="112">
        <f t="shared" si="22"/>
        <v>405400</v>
      </c>
      <c r="J101" s="112">
        <f t="shared" si="22"/>
        <v>405400</v>
      </c>
      <c r="K101" s="104"/>
    </row>
    <row r="102" spans="1:11" s="3" customFormat="1" ht="38.25" customHeight="1">
      <c r="A102" s="101" t="s">
        <v>16</v>
      </c>
      <c r="B102" s="30" t="s">
        <v>157</v>
      </c>
      <c r="C102" s="51">
        <v>343200</v>
      </c>
      <c r="D102" s="51">
        <f>C102</f>
        <v>343200</v>
      </c>
      <c r="E102" s="51"/>
      <c r="F102" s="26">
        <v>389800</v>
      </c>
      <c r="G102" s="26">
        <f>F102</f>
        <v>389800</v>
      </c>
      <c r="H102" s="26"/>
      <c r="I102" s="26">
        <v>405400</v>
      </c>
      <c r="J102" s="26">
        <f>I102</f>
        <v>405400</v>
      </c>
      <c r="K102" s="52"/>
    </row>
    <row r="103" spans="1:11" s="3" customFormat="1" ht="53.25" customHeight="1">
      <c r="A103" s="18" t="s">
        <v>72</v>
      </c>
      <c r="B103" s="30"/>
      <c r="C103" s="51">
        <f>C104</f>
        <v>1050000</v>
      </c>
      <c r="D103" s="51">
        <f aca="true" t="shared" si="23" ref="D103:J103">D104</f>
        <v>1050000</v>
      </c>
      <c r="E103" s="51"/>
      <c r="F103" s="26">
        <f t="shared" si="23"/>
        <v>1150800</v>
      </c>
      <c r="G103" s="26">
        <f t="shared" si="23"/>
        <v>1150800</v>
      </c>
      <c r="H103" s="26"/>
      <c r="I103" s="26">
        <f t="shared" si="23"/>
        <v>1414000</v>
      </c>
      <c r="J103" s="26">
        <f t="shared" si="23"/>
        <v>1414000</v>
      </c>
      <c r="K103" s="52"/>
    </row>
    <row r="104" spans="1:11" s="3" customFormat="1" ht="18" customHeight="1">
      <c r="A104" s="18" t="s">
        <v>17</v>
      </c>
      <c r="B104" s="30" t="s">
        <v>158</v>
      </c>
      <c r="C104" s="51">
        <v>1050000</v>
      </c>
      <c r="D104" s="51">
        <f>C104</f>
        <v>1050000</v>
      </c>
      <c r="E104" s="51"/>
      <c r="F104" s="51">
        <v>1150800</v>
      </c>
      <c r="G104" s="51">
        <f>F104</f>
        <v>1150800</v>
      </c>
      <c r="H104" s="51"/>
      <c r="I104" s="51">
        <v>1414000</v>
      </c>
      <c r="J104" s="51">
        <f>I104</f>
        <v>1414000</v>
      </c>
      <c r="K104" s="52"/>
    </row>
    <row r="105" spans="1:11" s="3" customFormat="1" ht="80.25" customHeight="1">
      <c r="A105" s="106" t="s">
        <v>103</v>
      </c>
      <c r="B105" s="30"/>
      <c r="C105" s="105">
        <f>C107+C108+C110+C111+C113+C114+C115</f>
        <v>3169100</v>
      </c>
      <c r="D105" s="105">
        <f>D107+D108+D110+D111+D113+D114+D115</f>
        <v>3169100</v>
      </c>
      <c r="E105" s="105"/>
      <c r="F105" s="105">
        <f>F107+F108+F110+F111+F113+F114+F115</f>
        <v>3273900</v>
      </c>
      <c r="G105" s="105">
        <f>G107+G108+G110+G111+G113+G114+G115</f>
        <v>3273900</v>
      </c>
      <c r="H105" s="105"/>
      <c r="I105" s="105">
        <f>I107+I108+I110+I111+I113+I114+I115</f>
        <v>0</v>
      </c>
      <c r="J105" s="105">
        <f>J107+J108+J110+J111+J113+J114+J115</f>
        <v>0</v>
      </c>
      <c r="K105" s="104"/>
    </row>
    <row r="106" spans="1:11" s="3" customFormat="1" ht="53.25" customHeight="1">
      <c r="A106" s="18" t="s">
        <v>113</v>
      </c>
      <c r="B106" s="30"/>
      <c r="C106" s="112">
        <f>C107+C108</f>
        <v>124500</v>
      </c>
      <c r="D106" s="112">
        <f aca="true" t="shared" si="24" ref="D106:J106">D107+D108</f>
        <v>124500</v>
      </c>
      <c r="E106" s="112">
        <f t="shared" si="24"/>
        <v>0</v>
      </c>
      <c r="F106" s="112">
        <f t="shared" si="24"/>
        <v>0</v>
      </c>
      <c r="G106" s="112">
        <f t="shared" si="24"/>
        <v>0</v>
      </c>
      <c r="H106" s="112">
        <f t="shared" si="24"/>
        <v>0</v>
      </c>
      <c r="I106" s="112">
        <f t="shared" si="24"/>
        <v>0</v>
      </c>
      <c r="J106" s="112">
        <f t="shared" si="24"/>
        <v>0</v>
      </c>
      <c r="K106" s="104"/>
    </row>
    <row r="107" spans="1:11" s="3" customFormat="1" ht="16.5" customHeight="1">
      <c r="A107" s="18" t="s">
        <v>110</v>
      </c>
      <c r="B107" s="30" t="s">
        <v>159</v>
      </c>
      <c r="C107" s="51">
        <v>117100</v>
      </c>
      <c r="D107" s="51">
        <f>C107</f>
        <v>117100</v>
      </c>
      <c r="E107" s="51"/>
      <c r="F107" s="51"/>
      <c r="G107" s="51"/>
      <c r="H107" s="51"/>
      <c r="I107" s="51"/>
      <c r="J107" s="51"/>
      <c r="K107" s="52"/>
    </row>
    <row r="108" spans="1:11" s="3" customFormat="1" ht="15.75" customHeight="1">
      <c r="A108" s="18" t="s">
        <v>37</v>
      </c>
      <c r="B108" s="30" t="s">
        <v>155</v>
      </c>
      <c r="C108" s="51">
        <v>7400</v>
      </c>
      <c r="D108" s="51">
        <f>C108</f>
        <v>7400</v>
      </c>
      <c r="E108" s="51"/>
      <c r="F108" s="51"/>
      <c r="G108" s="51"/>
      <c r="H108" s="51"/>
      <c r="I108" s="51"/>
      <c r="J108" s="51"/>
      <c r="K108" s="52"/>
    </row>
    <row r="109" spans="1:11" s="3" customFormat="1" ht="56.25" customHeight="1">
      <c r="A109" s="37" t="s">
        <v>112</v>
      </c>
      <c r="B109" s="30"/>
      <c r="C109" s="51">
        <f>C110+C111</f>
        <v>3025600</v>
      </c>
      <c r="D109" s="51">
        <f aca="true" t="shared" si="25" ref="D109:J109">D110+D111</f>
        <v>3025600</v>
      </c>
      <c r="E109" s="51"/>
      <c r="F109" s="51">
        <f t="shared" si="25"/>
        <v>3273900</v>
      </c>
      <c r="G109" s="51">
        <f t="shared" si="25"/>
        <v>3273900</v>
      </c>
      <c r="H109" s="51"/>
      <c r="I109" s="51">
        <f t="shared" si="25"/>
        <v>0</v>
      </c>
      <c r="J109" s="51">
        <f t="shared" si="25"/>
        <v>0</v>
      </c>
      <c r="K109" s="52"/>
    </row>
    <row r="110" spans="1:11" s="3" customFormat="1" ht="15.75" customHeight="1">
      <c r="A110" s="37" t="s">
        <v>24</v>
      </c>
      <c r="B110" s="30" t="s">
        <v>160</v>
      </c>
      <c r="C110" s="51">
        <v>2687200</v>
      </c>
      <c r="D110" s="51">
        <f>C110</f>
        <v>2687200</v>
      </c>
      <c r="E110" s="51"/>
      <c r="F110" s="51">
        <v>3273900</v>
      </c>
      <c r="G110" s="51">
        <f>F110</f>
        <v>3273900</v>
      </c>
      <c r="H110" s="51"/>
      <c r="I110" s="51"/>
      <c r="J110" s="51"/>
      <c r="K110" s="52"/>
    </row>
    <row r="111" spans="1:11" s="3" customFormat="1" ht="15.75" customHeight="1">
      <c r="A111" s="18" t="s">
        <v>110</v>
      </c>
      <c r="B111" s="30" t="s">
        <v>159</v>
      </c>
      <c r="C111" s="51">
        <v>338400</v>
      </c>
      <c r="D111" s="51">
        <f>C111</f>
        <v>338400</v>
      </c>
      <c r="E111" s="51"/>
      <c r="F111" s="51"/>
      <c r="G111" s="51"/>
      <c r="H111" s="51"/>
      <c r="I111" s="51"/>
      <c r="J111" s="51"/>
      <c r="K111" s="52"/>
    </row>
    <row r="112" spans="1:11" s="3" customFormat="1" ht="53.25" customHeight="1">
      <c r="A112" s="18" t="s">
        <v>111</v>
      </c>
      <c r="B112" s="30"/>
      <c r="C112" s="51">
        <f>SUM(C113:C115)</f>
        <v>19000</v>
      </c>
      <c r="D112" s="51">
        <f aca="true" t="shared" si="26" ref="D112:J112">SUM(D113:D115)</f>
        <v>19000</v>
      </c>
      <c r="E112" s="51">
        <f t="shared" si="26"/>
        <v>0</v>
      </c>
      <c r="F112" s="51">
        <f t="shared" si="26"/>
        <v>0</v>
      </c>
      <c r="G112" s="51">
        <f t="shared" si="26"/>
        <v>0</v>
      </c>
      <c r="H112" s="51">
        <f t="shared" si="26"/>
        <v>0</v>
      </c>
      <c r="I112" s="51">
        <f t="shared" si="26"/>
        <v>0</v>
      </c>
      <c r="J112" s="51">
        <f t="shared" si="26"/>
        <v>0</v>
      </c>
      <c r="K112" s="52"/>
    </row>
    <row r="113" spans="1:11" s="3" customFormat="1" ht="15.75" customHeight="1">
      <c r="A113" s="18" t="s">
        <v>62</v>
      </c>
      <c r="B113" s="30" t="s">
        <v>161</v>
      </c>
      <c r="C113" s="51">
        <v>3000</v>
      </c>
      <c r="D113" s="51">
        <f>C113</f>
        <v>3000</v>
      </c>
      <c r="E113" s="51"/>
      <c r="F113" s="51"/>
      <c r="G113" s="51"/>
      <c r="H113" s="51"/>
      <c r="I113" s="51"/>
      <c r="J113" s="51"/>
      <c r="K113" s="52"/>
    </row>
    <row r="114" spans="1:11" s="3" customFormat="1" ht="15.75" customHeight="1">
      <c r="A114" s="18" t="s">
        <v>110</v>
      </c>
      <c r="B114" s="30" t="s">
        <v>159</v>
      </c>
      <c r="C114" s="26">
        <v>2000</v>
      </c>
      <c r="D114" s="26">
        <v>2000</v>
      </c>
      <c r="E114" s="26"/>
      <c r="F114" s="26"/>
      <c r="G114" s="26"/>
      <c r="H114" s="26"/>
      <c r="I114" s="26"/>
      <c r="J114" s="26"/>
      <c r="K114" s="52"/>
    </row>
    <row r="115" spans="1:11" s="3" customFormat="1" ht="15.75" customHeight="1">
      <c r="A115" s="18" t="s">
        <v>37</v>
      </c>
      <c r="B115" s="30" t="s">
        <v>155</v>
      </c>
      <c r="C115" s="51">
        <v>14000</v>
      </c>
      <c r="D115" s="51">
        <f>C115</f>
        <v>14000</v>
      </c>
      <c r="E115" s="51"/>
      <c r="F115" s="51"/>
      <c r="G115" s="51"/>
      <c r="H115" s="51"/>
      <c r="I115" s="51"/>
      <c r="J115" s="51"/>
      <c r="K115" s="52"/>
    </row>
    <row r="116" spans="1:11" s="3" customFormat="1" ht="39.75" customHeight="1">
      <c r="A116" s="106" t="s">
        <v>104</v>
      </c>
      <c r="B116" s="30"/>
      <c r="C116" s="107">
        <f>C120</f>
        <v>114100</v>
      </c>
      <c r="D116" s="107">
        <f aca="true" t="shared" si="27" ref="D116:J116">D120</f>
        <v>114100</v>
      </c>
      <c r="E116" s="107"/>
      <c r="F116" s="107">
        <f t="shared" si="27"/>
        <v>156800</v>
      </c>
      <c r="G116" s="107">
        <f t="shared" si="27"/>
        <v>156800</v>
      </c>
      <c r="H116" s="107"/>
      <c r="I116" s="107">
        <f t="shared" si="27"/>
        <v>119100</v>
      </c>
      <c r="J116" s="107">
        <f t="shared" si="27"/>
        <v>119100</v>
      </c>
      <c r="K116" s="104"/>
    </row>
    <row r="117" spans="1:11" s="3" customFormat="1" ht="87" customHeight="1">
      <c r="A117" s="106" t="s">
        <v>114</v>
      </c>
      <c r="B117" s="30"/>
      <c r="C117" s="107"/>
      <c r="D117" s="107"/>
      <c r="E117" s="107"/>
      <c r="F117" s="107"/>
      <c r="G117" s="107"/>
      <c r="H117" s="107"/>
      <c r="I117" s="107"/>
      <c r="J117" s="107"/>
      <c r="K117" s="104"/>
    </row>
    <row r="118" spans="1:11" s="14" customFormat="1" ht="102.75" customHeight="1">
      <c r="A118" s="19" t="s">
        <v>96</v>
      </c>
      <c r="B118" s="30"/>
      <c r="C118" s="73"/>
      <c r="D118" s="73"/>
      <c r="E118" s="73"/>
      <c r="F118" s="73"/>
      <c r="G118" s="73"/>
      <c r="H118" s="73"/>
      <c r="I118" s="73">
        <f>I119</f>
        <v>464200</v>
      </c>
      <c r="J118" s="73">
        <f>J119</f>
        <v>464200</v>
      </c>
      <c r="K118" s="74"/>
    </row>
    <row r="119" spans="1:11" s="14" customFormat="1" ht="19.5" customHeight="1">
      <c r="A119" s="18" t="s">
        <v>37</v>
      </c>
      <c r="B119" s="30" t="s">
        <v>162</v>
      </c>
      <c r="C119" s="73"/>
      <c r="D119" s="73"/>
      <c r="E119" s="73"/>
      <c r="F119" s="73"/>
      <c r="G119" s="73"/>
      <c r="H119" s="73"/>
      <c r="I119" s="73">
        <v>464200</v>
      </c>
      <c r="J119" s="73">
        <v>464200</v>
      </c>
      <c r="K119" s="74"/>
    </row>
    <row r="120" spans="1:11" s="3" customFormat="1" ht="79.5" customHeight="1">
      <c r="A120" s="106" t="s">
        <v>105</v>
      </c>
      <c r="B120" s="30"/>
      <c r="C120" s="105">
        <f>C122+C124+C126</f>
        <v>114100</v>
      </c>
      <c r="D120" s="105">
        <f>D122+D124+D126</f>
        <v>114100</v>
      </c>
      <c r="E120" s="105"/>
      <c r="F120" s="105">
        <f>F122+F124+F126</f>
        <v>156800</v>
      </c>
      <c r="G120" s="105">
        <f>G122+G124+G126</f>
        <v>156800</v>
      </c>
      <c r="H120" s="105"/>
      <c r="I120" s="105">
        <f>I122+I124+I126</f>
        <v>119100</v>
      </c>
      <c r="J120" s="105">
        <f>J122+J124+J126</f>
        <v>119100</v>
      </c>
      <c r="K120" s="104"/>
    </row>
    <row r="121" spans="1:11" ht="51">
      <c r="A121" s="19" t="s">
        <v>97</v>
      </c>
      <c r="B121" s="29"/>
      <c r="C121" s="115">
        <f>C122</f>
        <v>14100</v>
      </c>
      <c r="D121" s="115">
        <f aca="true" t="shared" si="28" ref="D121:J121">D122</f>
        <v>14100</v>
      </c>
      <c r="E121" s="115">
        <f t="shared" si="28"/>
        <v>0</v>
      </c>
      <c r="F121" s="115">
        <f t="shared" si="28"/>
        <v>19100</v>
      </c>
      <c r="G121" s="115">
        <f t="shared" si="28"/>
        <v>19100</v>
      </c>
      <c r="H121" s="115">
        <f t="shared" si="28"/>
        <v>0</v>
      </c>
      <c r="I121" s="115">
        <f t="shared" si="28"/>
        <v>19100</v>
      </c>
      <c r="J121" s="115">
        <f t="shared" si="28"/>
        <v>19100</v>
      </c>
      <c r="K121" s="114"/>
    </row>
    <row r="122" spans="1:11" s="14" customFormat="1" ht="16.5" customHeight="1">
      <c r="A122" s="18" t="s">
        <v>110</v>
      </c>
      <c r="B122" s="113" t="s">
        <v>163</v>
      </c>
      <c r="C122" s="73">
        <v>14100</v>
      </c>
      <c r="D122" s="73">
        <f>C122</f>
        <v>14100</v>
      </c>
      <c r="E122" s="73"/>
      <c r="F122" s="73">
        <v>19100</v>
      </c>
      <c r="G122" s="73">
        <f>F122</f>
        <v>19100</v>
      </c>
      <c r="H122" s="73"/>
      <c r="I122" s="73">
        <v>19100</v>
      </c>
      <c r="J122" s="73">
        <f>I122</f>
        <v>19100</v>
      </c>
      <c r="K122" s="74"/>
    </row>
    <row r="123" spans="1:11" s="14" customFormat="1" ht="28.5" customHeight="1">
      <c r="A123" s="100" t="s">
        <v>93</v>
      </c>
      <c r="B123" s="113"/>
      <c r="C123" s="73">
        <f>C124</f>
        <v>0</v>
      </c>
      <c r="D123" s="73">
        <f aca="true" t="shared" si="29" ref="D123:J123">D124</f>
        <v>0</v>
      </c>
      <c r="E123" s="73"/>
      <c r="F123" s="73">
        <f t="shared" si="29"/>
        <v>37700</v>
      </c>
      <c r="G123" s="73">
        <f t="shared" si="29"/>
        <v>37700</v>
      </c>
      <c r="H123" s="73"/>
      <c r="I123" s="73">
        <f t="shared" si="29"/>
        <v>0</v>
      </c>
      <c r="J123" s="73">
        <f t="shared" si="29"/>
        <v>0</v>
      </c>
      <c r="K123" s="74"/>
    </row>
    <row r="124" spans="1:11" s="2" customFormat="1" ht="18" customHeight="1">
      <c r="A124" s="18" t="s">
        <v>110</v>
      </c>
      <c r="B124" s="30" t="s">
        <v>163</v>
      </c>
      <c r="C124" s="51"/>
      <c r="D124" s="51"/>
      <c r="E124" s="51"/>
      <c r="F124" s="51">
        <v>37700</v>
      </c>
      <c r="G124" s="73">
        <f>F124</f>
        <v>37700</v>
      </c>
      <c r="H124" s="51"/>
      <c r="I124" s="51"/>
      <c r="J124" s="51"/>
      <c r="K124" s="52"/>
    </row>
    <row r="125" spans="1:11" s="2" customFormat="1" ht="39" customHeight="1">
      <c r="A125" s="100" t="s">
        <v>63</v>
      </c>
      <c r="B125" s="30"/>
      <c r="C125" s="51">
        <f>C126</f>
        <v>100000</v>
      </c>
      <c r="D125" s="51">
        <f aca="true" t="shared" si="30" ref="D125:J125">D126</f>
        <v>100000</v>
      </c>
      <c r="E125" s="51"/>
      <c r="F125" s="51">
        <f t="shared" si="30"/>
        <v>100000</v>
      </c>
      <c r="G125" s="51">
        <f t="shared" si="30"/>
        <v>100000</v>
      </c>
      <c r="H125" s="51"/>
      <c r="I125" s="51">
        <f t="shared" si="30"/>
        <v>100000</v>
      </c>
      <c r="J125" s="51">
        <f t="shared" si="30"/>
        <v>100000</v>
      </c>
      <c r="K125" s="52"/>
    </row>
    <row r="126" spans="1:11" s="2" customFormat="1" ht="17.25" customHeight="1">
      <c r="A126" s="100" t="s">
        <v>115</v>
      </c>
      <c r="B126" s="30" t="s">
        <v>117</v>
      </c>
      <c r="C126" s="51">
        <v>100000</v>
      </c>
      <c r="D126" s="51">
        <f>C126</f>
        <v>100000</v>
      </c>
      <c r="E126" s="51"/>
      <c r="F126" s="51">
        <v>100000</v>
      </c>
      <c r="G126" s="51">
        <f>F126</f>
        <v>100000</v>
      </c>
      <c r="H126" s="51"/>
      <c r="I126" s="51">
        <v>100000</v>
      </c>
      <c r="J126" s="51">
        <f>I126</f>
        <v>100000</v>
      </c>
      <c r="K126" s="52"/>
    </row>
    <row r="127" spans="1:11" s="2" customFormat="1" ht="39.75" customHeight="1">
      <c r="A127" s="108" t="s">
        <v>106</v>
      </c>
      <c r="B127" s="30"/>
      <c r="C127" s="107">
        <f>C128</f>
        <v>132000</v>
      </c>
      <c r="D127" s="107">
        <f>D128</f>
        <v>132000</v>
      </c>
      <c r="E127" s="107"/>
      <c r="F127" s="107">
        <f>F128</f>
        <v>132000</v>
      </c>
      <c r="G127" s="107">
        <f>G128</f>
        <v>132000</v>
      </c>
      <c r="H127" s="107"/>
      <c r="I127" s="107">
        <f>I128</f>
        <v>290000</v>
      </c>
      <c r="J127" s="107">
        <f>J128</f>
        <v>290000</v>
      </c>
      <c r="K127" s="52"/>
    </row>
    <row r="128" spans="1:11" s="2" customFormat="1" ht="41.25" customHeight="1">
      <c r="A128" s="108" t="s">
        <v>179</v>
      </c>
      <c r="B128" s="30"/>
      <c r="C128" s="110">
        <f>SUM(C130:C132)</f>
        <v>132000</v>
      </c>
      <c r="D128" s="110">
        <f aca="true" t="shared" si="31" ref="D128:J128">SUM(D130:D132)</f>
        <v>132000</v>
      </c>
      <c r="E128" s="110"/>
      <c r="F128" s="110">
        <f t="shared" si="31"/>
        <v>132000</v>
      </c>
      <c r="G128" s="110">
        <f t="shared" si="31"/>
        <v>132000</v>
      </c>
      <c r="H128" s="110"/>
      <c r="I128" s="110">
        <f t="shared" si="31"/>
        <v>290000</v>
      </c>
      <c r="J128" s="110">
        <f t="shared" si="31"/>
        <v>290000</v>
      </c>
      <c r="K128" s="52"/>
    </row>
    <row r="129" spans="1:11" s="2" customFormat="1" ht="31.5" customHeight="1">
      <c r="A129" s="116" t="s">
        <v>98</v>
      </c>
      <c r="B129" s="30"/>
      <c r="C129" s="51">
        <f>C130+C131+C132</f>
        <v>132000</v>
      </c>
      <c r="D129" s="51">
        <f aca="true" t="shared" si="32" ref="D129:J129">D130+D131+D132</f>
        <v>132000</v>
      </c>
      <c r="E129" s="51"/>
      <c r="F129" s="51">
        <f t="shared" si="32"/>
        <v>132000</v>
      </c>
      <c r="G129" s="51">
        <f t="shared" si="32"/>
        <v>132000</v>
      </c>
      <c r="H129" s="51"/>
      <c r="I129" s="51">
        <f t="shared" si="32"/>
        <v>290000</v>
      </c>
      <c r="J129" s="51">
        <f t="shared" si="32"/>
        <v>290000</v>
      </c>
      <c r="K129" s="52"/>
    </row>
    <row r="130" spans="1:11" s="3" customFormat="1" ht="14.25" customHeight="1">
      <c r="A130" s="37" t="s">
        <v>24</v>
      </c>
      <c r="B130" s="30" t="s">
        <v>164</v>
      </c>
      <c r="C130" s="51"/>
      <c r="D130" s="51"/>
      <c r="E130" s="51"/>
      <c r="F130" s="51"/>
      <c r="G130" s="51"/>
      <c r="H130" s="51"/>
      <c r="I130" s="51">
        <v>22000</v>
      </c>
      <c r="J130" s="51">
        <f>I130</f>
        <v>22000</v>
      </c>
      <c r="K130" s="52"/>
    </row>
    <row r="131" spans="1:11" ht="12.75">
      <c r="A131" s="18" t="s">
        <v>110</v>
      </c>
      <c r="B131" s="30" t="s">
        <v>118</v>
      </c>
      <c r="C131" s="51">
        <v>132000</v>
      </c>
      <c r="D131" s="51">
        <f>C131</f>
        <v>132000</v>
      </c>
      <c r="E131" s="109"/>
      <c r="F131" s="51">
        <v>132000</v>
      </c>
      <c r="G131" s="51">
        <v>132000</v>
      </c>
      <c r="H131" s="109"/>
      <c r="I131" s="51">
        <v>140000</v>
      </c>
      <c r="J131" s="51">
        <f>I131</f>
        <v>140000</v>
      </c>
      <c r="K131" s="114"/>
    </row>
    <row r="132" spans="1:11" ht="13.5" thickBot="1">
      <c r="A132" s="141" t="s">
        <v>37</v>
      </c>
      <c r="B132" s="142" t="s">
        <v>165</v>
      </c>
      <c r="C132" s="143"/>
      <c r="D132" s="143"/>
      <c r="E132" s="143"/>
      <c r="F132" s="143"/>
      <c r="G132" s="143"/>
      <c r="H132" s="143"/>
      <c r="I132" s="144">
        <v>128000</v>
      </c>
      <c r="J132" s="144">
        <f>I132</f>
        <v>128000</v>
      </c>
      <c r="K132" s="145"/>
    </row>
    <row r="133" spans="1:11" s="6" customFormat="1" ht="78" customHeight="1">
      <c r="A133" s="21" t="s">
        <v>65</v>
      </c>
      <c r="B133" s="54"/>
      <c r="C133" s="36">
        <f>C135+C136+C139+C140</f>
        <v>3044599</v>
      </c>
      <c r="D133" s="36">
        <f>D135+D136+D139+D140</f>
        <v>3044599</v>
      </c>
      <c r="E133" s="36">
        <f>E135+E136+E140</f>
        <v>0</v>
      </c>
      <c r="F133" s="36">
        <f>F135+F136+F139+F140</f>
        <v>3100000</v>
      </c>
      <c r="G133" s="36">
        <f>G135+G136+G139+G140</f>
        <v>3100000</v>
      </c>
      <c r="H133" s="36">
        <f>H135+H136+H139+H140</f>
        <v>0</v>
      </c>
      <c r="I133" s="36">
        <f>I135+I136+I139+I140</f>
        <v>3200000</v>
      </c>
      <c r="J133" s="36">
        <f>J135+J136+J139+J140</f>
        <v>3200000</v>
      </c>
      <c r="K133" s="47">
        <f>K135+K136+K140</f>
        <v>0</v>
      </c>
    </row>
    <row r="134" spans="1:11" s="15" customFormat="1" ht="12.75">
      <c r="A134" s="19" t="s">
        <v>55</v>
      </c>
      <c r="B134" s="72"/>
      <c r="C134" s="73"/>
      <c r="D134" s="73"/>
      <c r="E134" s="73"/>
      <c r="F134" s="73"/>
      <c r="G134" s="73"/>
      <c r="H134" s="73"/>
      <c r="I134" s="73"/>
      <c r="J134" s="73"/>
      <c r="K134" s="74"/>
    </row>
    <row r="135" spans="1:11" s="4" customFormat="1" ht="12.75">
      <c r="A135" s="19" t="s">
        <v>23</v>
      </c>
      <c r="B135" s="31" t="s">
        <v>166</v>
      </c>
      <c r="C135" s="26">
        <v>588312</v>
      </c>
      <c r="D135" s="26">
        <f>C135</f>
        <v>588312</v>
      </c>
      <c r="E135" s="26">
        <v>0</v>
      </c>
      <c r="F135" s="26">
        <v>650000</v>
      </c>
      <c r="G135" s="26">
        <f>F135</f>
        <v>650000</v>
      </c>
      <c r="H135" s="26">
        <v>0</v>
      </c>
      <c r="I135" s="26">
        <v>650000</v>
      </c>
      <c r="J135" s="26">
        <f>I135</f>
        <v>650000</v>
      </c>
      <c r="K135" s="27">
        <v>0</v>
      </c>
    </row>
    <row r="136" spans="1:11" s="4" customFormat="1" ht="15" customHeight="1">
      <c r="A136" s="16" t="s">
        <v>24</v>
      </c>
      <c r="B136" s="31" t="s">
        <v>167</v>
      </c>
      <c r="C136" s="26">
        <f aca="true" t="shared" si="33" ref="C136:K136">C138+C137</f>
        <v>512692</v>
      </c>
      <c r="D136" s="26">
        <f t="shared" si="33"/>
        <v>512692</v>
      </c>
      <c r="E136" s="26">
        <f t="shared" si="33"/>
        <v>0</v>
      </c>
      <c r="F136" s="26">
        <f t="shared" si="33"/>
        <v>404000</v>
      </c>
      <c r="G136" s="26">
        <f t="shared" si="33"/>
        <v>404000</v>
      </c>
      <c r="H136" s="26">
        <f t="shared" si="33"/>
        <v>0</v>
      </c>
      <c r="I136" s="26">
        <f t="shared" si="33"/>
        <v>404000</v>
      </c>
      <c r="J136" s="26">
        <f t="shared" si="33"/>
        <v>404000</v>
      </c>
      <c r="K136" s="32">
        <f t="shared" si="33"/>
        <v>0</v>
      </c>
    </row>
    <row r="137" spans="1:11" s="17" customFormat="1" ht="26.25" customHeight="1" hidden="1">
      <c r="A137" s="16" t="s">
        <v>25</v>
      </c>
      <c r="B137" s="31" t="s">
        <v>81</v>
      </c>
      <c r="C137" s="26">
        <v>3750</v>
      </c>
      <c r="D137" s="26">
        <f>C137</f>
        <v>3750</v>
      </c>
      <c r="E137" s="26">
        <v>0</v>
      </c>
      <c r="F137" s="26">
        <v>4000</v>
      </c>
      <c r="G137" s="26">
        <f>F137</f>
        <v>4000</v>
      </c>
      <c r="H137" s="26">
        <v>0</v>
      </c>
      <c r="I137" s="26">
        <v>4000</v>
      </c>
      <c r="J137" s="26">
        <f>I137</f>
        <v>4000</v>
      </c>
      <c r="K137" s="27">
        <v>0</v>
      </c>
    </row>
    <row r="138" spans="1:11" s="6" customFormat="1" ht="38.25" hidden="1">
      <c r="A138" s="16" t="s">
        <v>28</v>
      </c>
      <c r="B138" s="31" t="s">
        <v>82</v>
      </c>
      <c r="C138" s="26">
        <v>508942</v>
      </c>
      <c r="D138" s="26">
        <f>C138</f>
        <v>508942</v>
      </c>
      <c r="E138" s="26">
        <v>0</v>
      </c>
      <c r="F138" s="26">
        <v>400000</v>
      </c>
      <c r="G138" s="26">
        <f>F138</f>
        <v>400000</v>
      </c>
      <c r="H138" s="26">
        <v>0</v>
      </c>
      <c r="I138" s="26">
        <v>400000</v>
      </c>
      <c r="J138" s="26">
        <f>I138</f>
        <v>400000</v>
      </c>
      <c r="K138" s="27">
        <v>0</v>
      </c>
    </row>
    <row r="139" spans="1:11" s="6" customFormat="1" ht="14.25" customHeight="1">
      <c r="A139" s="125" t="s">
        <v>168</v>
      </c>
      <c r="B139" s="31" t="s">
        <v>169</v>
      </c>
      <c r="C139" s="26">
        <v>25000</v>
      </c>
      <c r="D139" s="26">
        <f>C139</f>
        <v>25000</v>
      </c>
      <c r="E139" s="26"/>
      <c r="F139" s="26">
        <v>0</v>
      </c>
      <c r="G139" s="26">
        <f>F139</f>
        <v>0</v>
      </c>
      <c r="H139" s="26"/>
      <c r="I139" s="26">
        <v>0</v>
      </c>
      <c r="J139" s="26">
        <f>I139</f>
        <v>0</v>
      </c>
      <c r="K139" s="27"/>
    </row>
    <row r="140" spans="1:11" s="8" customFormat="1" ht="12" customHeight="1">
      <c r="A140" s="82" t="s">
        <v>33</v>
      </c>
      <c r="B140" s="83" t="s">
        <v>170</v>
      </c>
      <c r="C140" s="84">
        <f aca="true" t="shared" si="34" ref="C140:K140">C142+C145</f>
        <v>1918595</v>
      </c>
      <c r="D140" s="84">
        <f t="shared" si="34"/>
        <v>1918595</v>
      </c>
      <c r="E140" s="84">
        <f t="shared" si="34"/>
        <v>0</v>
      </c>
      <c r="F140" s="84">
        <f t="shared" si="34"/>
        <v>2046000</v>
      </c>
      <c r="G140" s="84">
        <f t="shared" si="34"/>
        <v>2046000</v>
      </c>
      <c r="H140" s="84">
        <f t="shared" si="34"/>
        <v>0</v>
      </c>
      <c r="I140" s="84">
        <f t="shared" si="34"/>
        <v>2146000</v>
      </c>
      <c r="J140" s="84">
        <f t="shared" si="34"/>
        <v>2146000</v>
      </c>
      <c r="K140" s="85">
        <f t="shared" si="34"/>
        <v>0</v>
      </c>
    </row>
    <row r="141" spans="1:11" s="8" customFormat="1" ht="12.75">
      <c r="A141" s="13" t="s">
        <v>12</v>
      </c>
      <c r="B141" s="31"/>
      <c r="C141" s="43"/>
      <c r="D141" s="43"/>
      <c r="E141" s="43"/>
      <c r="F141" s="43"/>
      <c r="G141" s="43"/>
      <c r="H141" s="43"/>
      <c r="I141" s="43"/>
      <c r="J141" s="43"/>
      <c r="K141" s="75"/>
    </row>
    <row r="142" spans="1:11" s="4" customFormat="1" ht="12.75">
      <c r="A142" s="16" t="s">
        <v>37</v>
      </c>
      <c r="B142" s="31" t="s">
        <v>122</v>
      </c>
      <c r="C142" s="26">
        <f aca="true" t="shared" si="35" ref="C142:K142">C143+C144</f>
        <v>236500</v>
      </c>
      <c r="D142" s="26">
        <f t="shared" si="35"/>
        <v>236500</v>
      </c>
      <c r="E142" s="26">
        <f t="shared" si="35"/>
        <v>0</v>
      </c>
      <c r="F142" s="26">
        <f t="shared" si="35"/>
        <v>340000</v>
      </c>
      <c r="G142" s="26">
        <f t="shared" si="35"/>
        <v>340000</v>
      </c>
      <c r="H142" s="26">
        <f t="shared" si="35"/>
        <v>0</v>
      </c>
      <c r="I142" s="26">
        <f t="shared" si="35"/>
        <v>340000</v>
      </c>
      <c r="J142" s="26">
        <f t="shared" si="35"/>
        <v>340000</v>
      </c>
      <c r="K142" s="27">
        <f t="shared" si="35"/>
        <v>0</v>
      </c>
    </row>
    <row r="143" spans="1:11" s="6" customFormat="1" ht="12.75" hidden="1">
      <c r="A143" s="16" t="s">
        <v>35</v>
      </c>
      <c r="B143" s="31" t="s">
        <v>83</v>
      </c>
      <c r="C143" s="26">
        <v>236500</v>
      </c>
      <c r="D143" s="26">
        <f aca="true" t="shared" si="36" ref="D143:D148">C143</f>
        <v>236500</v>
      </c>
      <c r="E143" s="26">
        <v>0</v>
      </c>
      <c r="F143" s="26">
        <v>300000</v>
      </c>
      <c r="G143" s="26">
        <v>300000</v>
      </c>
      <c r="H143" s="26">
        <v>0</v>
      </c>
      <c r="I143" s="26">
        <v>300000</v>
      </c>
      <c r="J143" s="26">
        <v>300000</v>
      </c>
      <c r="K143" s="27">
        <v>0</v>
      </c>
    </row>
    <row r="144" spans="1:11" s="6" customFormat="1" ht="25.5" hidden="1">
      <c r="A144" s="16" t="s">
        <v>64</v>
      </c>
      <c r="B144" s="31" t="s">
        <v>84</v>
      </c>
      <c r="C144" s="26">
        <v>0</v>
      </c>
      <c r="D144" s="26">
        <f t="shared" si="36"/>
        <v>0</v>
      </c>
      <c r="E144" s="26">
        <v>0</v>
      </c>
      <c r="F144" s="26">
        <v>40000</v>
      </c>
      <c r="G144" s="26">
        <f>F144</f>
        <v>40000</v>
      </c>
      <c r="H144" s="26">
        <v>0</v>
      </c>
      <c r="I144" s="26">
        <v>40000</v>
      </c>
      <c r="J144" s="26">
        <f>I144</f>
        <v>40000</v>
      </c>
      <c r="K144" s="27">
        <v>0</v>
      </c>
    </row>
    <row r="145" spans="1:11" s="4" customFormat="1" ht="26.25" thickBot="1">
      <c r="A145" s="16" t="s">
        <v>38</v>
      </c>
      <c r="B145" s="31" t="s">
        <v>123</v>
      </c>
      <c r="C145" s="26">
        <f>C146+C147+C148</f>
        <v>1682095</v>
      </c>
      <c r="D145" s="26">
        <f t="shared" si="36"/>
        <v>1682095</v>
      </c>
      <c r="E145" s="26">
        <f>SUM(E146:E148)</f>
        <v>0</v>
      </c>
      <c r="F145" s="26">
        <f>F146+F147+F148</f>
        <v>1706000</v>
      </c>
      <c r="G145" s="26">
        <f>F145</f>
        <v>1706000</v>
      </c>
      <c r="H145" s="26">
        <f>SUM(H146:H148)</f>
        <v>0</v>
      </c>
      <c r="I145" s="26">
        <f>I146+I147+I148</f>
        <v>1806000</v>
      </c>
      <c r="J145" s="26">
        <f>I145</f>
        <v>1806000</v>
      </c>
      <c r="K145" s="27">
        <f>SUM(K146:K148)</f>
        <v>0</v>
      </c>
    </row>
    <row r="146" spans="1:11" s="6" customFormat="1" ht="12.75" hidden="1">
      <c r="A146" s="16" t="s">
        <v>40</v>
      </c>
      <c r="B146" s="31" t="s">
        <v>85</v>
      </c>
      <c r="C146" s="26">
        <v>1310470</v>
      </c>
      <c r="D146" s="26">
        <f t="shared" si="36"/>
        <v>1310470</v>
      </c>
      <c r="E146" s="26">
        <v>0</v>
      </c>
      <c r="F146" s="26">
        <v>1310000</v>
      </c>
      <c r="G146" s="26">
        <f>F146</f>
        <v>1310000</v>
      </c>
      <c r="H146" s="26">
        <v>0</v>
      </c>
      <c r="I146" s="26">
        <v>1410000</v>
      </c>
      <c r="J146" s="26">
        <f>I146</f>
        <v>1410000</v>
      </c>
      <c r="K146" s="27">
        <v>0</v>
      </c>
    </row>
    <row r="147" spans="1:11" s="6" customFormat="1" ht="12.75" hidden="1">
      <c r="A147" s="16" t="s">
        <v>42</v>
      </c>
      <c r="B147" s="31" t="s">
        <v>86</v>
      </c>
      <c r="C147" s="26">
        <v>250000</v>
      </c>
      <c r="D147" s="26">
        <f t="shared" si="36"/>
        <v>250000</v>
      </c>
      <c r="E147" s="26">
        <v>0</v>
      </c>
      <c r="F147" s="26">
        <v>300000</v>
      </c>
      <c r="G147" s="26">
        <f>F147</f>
        <v>300000</v>
      </c>
      <c r="H147" s="26">
        <v>0</v>
      </c>
      <c r="I147" s="26">
        <v>300000</v>
      </c>
      <c r="J147" s="26">
        <f>I147</f>
        <v>300000</v>
      </c>
      <c r="K147" s="27">
        <v>0</v>
      </c>
    </row>
    <row r="148" spans="1:11" s="6" customFormat="1" ht="26.25" hidden="1" thickBot="1">
      <c r="A148" s="20" t="s">
        <v>43</v>
      </c>
      <c r="B148" s="33" t="s">
        <v>75</v>
      </c>
      <c r="C148" s="80">
        <v>121625</v>
      </c>
      <c r="D148" s="80">
        <f t="shared" si="36"/>
        <v>121625</v>
      </c>
      <c r="E148" s="80">
        <v>0</v>
      </c>
      <c r="F148" s="80">
        <v>96000</v>
      </c>
      <c r="G148" s="80">
        <f>F148</f>
        <v>96000</v>
      </c>
      <c r="H148" s="80">
        <v>0</v>
      </c>
      <c r="I148" s="80">
        <v>96000</v>
      </c>
      <c r="J148" s="80">
        <f>I148</f>
        <v>96000</v>
      </c>
      <c r="K148" s="81">
        <v>0</v>
      </c>
    </row>
    <row r="149" spans="1:11" s="6" customFormat="1" ht="12.75">
      <c r="A149" s="21" t="s">
        <v>92</v>
      </c>
      <c r="B149" s="54"/>
      <c r="C149" s="36">
        <f>C150+C153+C154+C157+C158+C163+C164</f>
        <v>1262000</v>
      </c>
      <c r="D149" s="36">
        <f>D150+D153+D155+D156+D157+D158+D163+D164</f>
        <v>1262000</v>
      </c>
      <c r="E149" s="36">
        <f>E150+E153+E155+E156+E157+E158+E163+E164</f>
        <v>0</v>
      </c>
      <c r="F149" s="36"/>
      <c r="G149" s="36"/>
      <c r="H149" s="36">
        <f>H150+H153+H155+H156+H157+H158+H163+H164</f>
        <v>0</v>
      </c>
      <c r="I149" s="36">
        <f>I150+I153+I155+I156+I157+I158+I163+I164</f>
        <v>0</v>
      </c>
      <c r="J149" s="36">
        <f>J150+J153+J155+J156+J157+J158+J163+J164</f>
        <v>0</v>
      </c>
      <c r="K149" s="47">
        <f>K153+K158+K163+K164</f>
        <v>0</v>
      </c>
    </row>
    <row r="150" spans="1:11" s="6" customFormat="1" ht="25.5">
      <c r="A150" s="19" t="s">
        <v>71</v>
      </c>
      <c r="B150" s="31" t="s">
        <v>120</v>
      </c>
      <c r="C150" s="73">
        <f>C151</f>
        <v>6000</v>
      </c>
      <c r="D150" s="73">
        <f>D152</f>
        <v>6000</v>
      </c>
      <c r="E150" s="73">
        <f>E152</f>
        <v>0</v>
      </c>
      <c r="F150" s="73"/>
      <c r="G150" s="73"/>
      <c r="H150" s="73">
        <f>H152</f>
        <v>0</v>
      </c>
      <c r="I150" s="73"/>
      <c r="J150" s="73"/>
      <c r="K150" s="74"/>
    </row>
    <row r="151" spans="1:11" s="6" customFormat="1" ht="12.75">
      <c r="A151" s="16" t="s">
        <v>14</v>
      </c>
      <c r="B151" s="31" t="s">
        <v>171</v>
      </c>
      <c r="C151" s="73">
        <v>6000</v>
      </c>
      <c r="D151" s="73">
        <f>C151</f>
        <v>6000</v>
      </c>
      <c r="E151" s="73"/>
      <c r="F151" s="73"/>
      <c r="G151" s="73"/>
      <c r="H151" s="73"/>
      <c r="I151" s="73"/>
      <c r="J151" s="73"/>
      <c r="K151" s="74"/>
    </row>
    <row r="152" spans="1:11" s="6" customFormat="1" ht="12.75" hidden="1">
      <c r="A152" s="19" t="s">
        <v>15</v>
      </c>
      <c r="B152" s="31" t="s">
        <v>87</v>
      </c>
      <c r="C152" s="73">
        <v>6000</v>
      </c>
      <c r="D152" s="26">
        <f>C152</f>
        <v>6000</v>
      </c>
      <c r="E152" s="73"/>
      <c r="F152" s="73"/>
      <c r="G152" s="26"/>
      <c r="H152" s="73"/>
      <c r="I152" s="73"/>
      <c r="J152" s="73"/>
      <c r="K152" s="74"/>
    </row>
    <row r="153" spans="1:11" s="6" customFormat="1" ht="12.75">
      <c r="A153" s="16" t="s">
        <v>62</v>
      </c>
      <c r="B153" s="31" t="s">
        <v>172</v>
      </c>
      <c r="C153" s="26">
        <v>24000</v>
      </c>
      <c r="D153" s="26">
        <f>C153</f>
        <v>24000</v>
      </c>
      <c r="E153" s="26">
        <v>0</v>
      </c>
      <c r="F153" s="26"/>
      <c r="G153" s="26"/>
      <c r="H153" s="26">
        <v>0</v>
      </c>
      <c r="I153" s="26">
        <v>0</v>
      </c>
      <c r="J153" s="26">
        <v>0</v>
      </c>
      <c r="K153" s="27">
        <v>0</v>
      </c>
    </row>
    <row r="154" spans="1:11" s="6" customFormat="1" ht="12.75">
      <c r="A154" s="42" t="s">
        <v>21</v>
      </c>
      <c r="B154" s="31" t="s">
        <v>173</v>
      </c>
      <c r="C154" s="26">
        <f>C155+C156</f>
        <v>62592</v>
      </c>
      <c r="D154" s="26">
        <f aca="true" t="shared" si="37" ref="D154:J154">D155+D156</f>
        <v>62592</v>
      </c>
      <c r="E154" s="26">
        <f t="shared" si="37"/>
        <v>0</v>
      </c>
      <c r="F154" s="26">
        <f t="shared" si="37"/>
        <v>0</v>
      </c>
      <c r="G154" s="26">
        <f t="shared" si="37"/>
        <v>0</v>
      </c>
      <c r="H154" s="26">
        <f t="shared" si="37"/>
        <v>0</v>
      </c>
      <c r="I154" s="26">
        <f t="shared" si="37"/>
        <v>0</v>
      </c>
      <c r="J154" s="26">
        <f t="shared" si="37"/>
        <v>0</v>
      </c>
      <c r="K154" s="27"/>
    </row>
    <row r="155" spans="1:11" s="6" customFormat="1" ht="12.75" hidden="1">
      <c r="A155" s="16" t="s">
        <v>15</v>
      </c>
      <c r="B155" s="31" t="s">
        <v>88</v>
      </c>
      <c r="C155" s="26">
        <f>12500+20092</f>
        <v>32592</v>
      </c>
      <c r="D155" s="26">
        <f>C155</f>
        <v>32592</v>
      </c>
      <c r="E155" s="26"/>
      <c r="F155" s="26"/>
      <c r="G155" s="26"/>
      <c r="H155" s="26"/>
      <c r="I155" s="26"/>
      <c r="J155" s="26"/>
      <c r="K155" s="27"/>
    </row>
    <row r="156" spans="1:11" s="6" customFormat="1" ht="12.75" hidden="1">
      <c r="A156" s="16" t="s">
        <v>22</v>
      </c>
      <c r="B156" s="31" t="s">
        <v>94</v>
      </c>
      <c r="C156" s="26">
        <v>30000</v>
      </c>
      <c r="D156" s="26">
        <f>C156</f>
        <v>30000</v>
      </c>
      <c r="E156" s="26"/>
      <c r="F156" s="26"/>
      <c r="G156" s="26"/>
      <c r="H156" s="26"/>
      <c r="I156" s="26"/>
      <c r="J156" s="26"/>
      <c r="K156" s="27"/>
    </row>
    <row r="157" spans="1:11" s="6" customFormat="1" ht="13.5" customHeight="1">
      <c r="A157" s="42" t="s">
        <v>24</v>
      </c>
      <c r="B157" s="31" t="s">
        <v>167</v>
      </c>
      <c r="C157" s="26">
        <v>55000</v>
      </c>
      <c r="D157" s="26">
        <f>C157</f>
        <v>55000</v>
      </c>
      <c r="E157" s="26">
        <v>0</v>
      </c>
      <c r="F157" s="26"/>
      <c r="G157" s="26"/>
      <c r="H157" s="26">
        <v>0</v>
      </c>
      <c r="I157" s="26">
        <v>0</v>
      </c>
      <c r="J157" s="26">
        <v>0</v>
      </c>
      <c r="K157" s="27">
        <v>0</v>
      </c>
    </row>
    <row r="158" spans="1:11" s="6" customFormat="1" ht="12.75">
      <c r="A158" s="16" t="s">
        <v>30</v>
      </c>
      <c r="B158" s="31" t="s">
        <v>174</v>
      </c>
      <c r="C158" s="26">
        <f>C159+C161+C162+C160</f>
        <v>651008</v>
      </c>
      <c r="D158" s="26">
        <f>D159+D161+D162+D160</f>
        <v>651008</v>
      </c>
      <c r="E158" s="26">
        <f aca="true" t="shared" si="38" ref="E158:J158">E159+E161+E162+E160</f>
        <v>0</v>
      </c>
      <c r="F158" s="26"/>
      <c r="G158" s="26"/>
      <c r="H158" s="26">
        <f t="shared" si="38"/>
        <v>0</v>
      </c>
      <c r="I158" s="26">
        <f t="shared" si="38"/>
        <v>0</v>
      </c>
      <c r="J158" s="26">
        <f t="shared" si="38"/>
        <v>0</v>
      </c>
      <c r="K158" s="32">
        <v>0</v>
      </c>
    </row>
    <row r="159" spans="1:11" s="6" customFormat="1" ht="12.75" hidden="1">
      <c r="A159" s="16" t="s">
        <v>46</v>
      </c>
      <c r="B159" s="31" t="s">
        <v>95</v>
      </c>
      <c r="C159" s="76">
        <v>10000</v>
      </c>
      <c r="D159" s="26">
        <f aca="true" t="shared" si="39" ref="D159:D169">C159</f>
        <v>10000</v>
      </c>
      <c r="E159" s="76">
        <v>0</v>
      </c>
      <c r="F159" s="76"/>
      <c r="G159" s="26"/>
      <c r="H159" s="76">
        <v>0</v>
      </c>
      <c r="I159" s="76">
        <v>0</v>
      </c>
      <c r="J159" s="76">
        <v>0</v>
      </c>
      <c r="K159" s="77">
        <v>0</v>
      </c>
    </row>
    <row r="160" spans="1:11" s="6" customFormat="1" ht="12.75" hidden="1">
      <c r="A160" s="16" t="s">
        <v>15</v>
      </c>
      <c r="B160" s="31" t="s">
        <v>89</v>
      </c>
      <c r="C160" s="76">
        <f>27000+22000</f>
        <v>49000</v>
      </c>
      <c r="D160" s="26">
        <f t="shared" si="39"/>
        <v>49000</v>
      </c>
      <c r="E160" s="76">
        <v>0</v>
      </c>
      <c r="F160" s="76"/>
      <c r="G160" s="26"/>
      <c r="H160" s="76">
        <v>0</v>
      </c>
      <c r="I160" s="76">
        <v>0</v>
      </c>
      <c r="J160" s="76">
        <v>0</v>
      </c>
      <c r="K160" s="77">
        <v>0</v>
      </c>
    </row>
    <row r="161" spans="1:11" s="6" customFormat="1" ht="25.5" hidden="1">
      <c r="A161" s="16" t="s">
        <v>70</v>
      </c>
      <c r="B161" s="31" t="s">
        <v>90</v>
      </c>
      <c r="C161" s="26">
        <v>16500</v>
      </c>
      <c r="D161" s="26">
        <f t="shared" si="39"/>
        <v>16500</v>
      </c>
      <c r="E161" s="26">
        <v>0</v>
      </c>
      <c r="F161" s="26"/>
      <c r="G161" s="26"/>
      <c r="H161" s="26">
        <v>0</v>
      </c>
      <c r="I161" s="26">
        <v>0</v>
      </c>
      <c r="J161" s="26">
        <v>0</v>
      </c>
      <c r="K161" s="27">
        <v>0</v>
      </c>
    </row>
    <row r="162" spans="1:11" s="6" customFormat="1" ht="25.5" hidden="1">
      <c r="A162" s="16" t="s">
        <v>32</v>
      </c>
      <c r="B162" s="31" t="s">
        <v>91</v>
      </c>
      <c r="C162" s="26">
        <f>108200+467308</f>
        <v>575508</v>
      </c>
      <c r="D162" s="26">
        <f t="shared" si="39"/>
        <v>575508</v>
      </c>
      <c r="E162" s="26">
        <v>0</v>
      </c>
      <c r="F162" s="26"/>
      <c r="G162" s="26"/>
      <c r="H162" s="26">
        <v>0</v>
      </c>
      <c r="I162" s="26">
        <v>0</v>
      </c>
      <c r="J162" s="26">
        <v>0</v>
      </c>
      <c r="K162" s="27">
        <v>0</v>
      </c>
    </row>
    <row r="163" spans="1:11" s="6" customFormat="1" ht="12.75">
      <c r="A163" s="16" t="s">
        <v>168</v>
      </c>
      <c r="B163" s="31" t="s">
        <v>169</v>
      </c>
      <c r="C163" s="26">
        <v>500</v>
      </c>
      <c r="D163" s="26">
        <f t="shared" si="39"/>
        <v>500</v>
      </c>
      <c r="E163" s="26">
        <v>0</v>
      </c>
      <c r="F163" s="26"/>
      <c r="G163" s="26"/>
      <c r="H163" s="26">
        <v>0</v>
      </c>
      <c r="I163" s="26">
        <v>0</v>
      </c>
      <c r="J163" s="26">
        <v>0</v>
      </c>
      <c r="K163" s="27">
        <v>0</v>
      </c>
    </row>
    <row r="164" spans="1:11" s="6" customFormat="1" ht="15" customHeight="1">
      <c r="A164" s="13" t="s">
        <v>33</v>
      </c>
      <c r="B164" s="7" t="s">
        <v>170</v>
      </c>
      <c r="C164" s="43">
        <f>C166+C170</f>
        <v>462900</v>
      </c>
      <c r="D164" s="43">
        <f>D166+D170</f>
        <v>462900</v>
      </c>
      <c r="E164" s="26">
        <v>0</v>
      </c>
      <c r="F164" s="43"/>
      <c r="G164" s="43"/>
      <c r="H164" s="26">
        <v>0</v>
      </c>
      <c r="I164" s="26">
        <v>0</v>
      </c>
      <c r="J164" s="26">
        <v>0</v>
      </c>
      <c r="K164" s="27">
        <v>0</v>
      </c>
    </row>
    <row r="165" spans="1:11" s="6" customFormat="1" ht="12.75" customHeight="1">
      <c r="A165" s="13" t="s">
        <v>12</v>
      </c>
      <c r="B165" s="7"/>
      <c r="C165" s="26"/>
      <c r="D165" s="26">
        <f t="shared" si="39"/>
        <v>0</v>
      </c>
      <c r="E165" s="26"/>
      <c r="F165" s="26"/>
      <c r="G165" s="26"/>
      <c r="H165" s="26"/>
      <c r="I165" s="26"/>
      <c r="J165" s="26"/>
      <c r="K165" s="27"/>
    </row>
    <row r="166" spans="1:11" s="4" customFormat="1" ht="12.75">
      <c r="A166" s="16" t="s">
        <v>37</v>
      </c>
      <c r="B166" s="31" t="s">
        <v>122</v>
      </c>
      <c r="C166" s="26">
        <f>SUM(C167:C169)</f>
        <v>235260</v>
      </c>
      <c r="D166" s="26">
        <f>SUM(D167:D169)</f>
        <v>235260</v>
      </c>
      <c r="E166" s="26">
        <f aca="true" t="shared" si="40" ref="E166:J166">SUM(E167:E169)</f>
        <v>0</v>
      </c>
      <c r="F166" s="26"/>
      <c r="G166" s="26"/>
      <c r="H166" s="26">
        <f t="shared" si="40"/>
        <v>0</v>
      </c>
      <c r="I166" s="26">
        <f t="shared" si="40"/>
        <v>0</v>
      </c>
      <c r="J166" s="26">
        <f t="shared" si="40"/>
        <v>0</v>
      </c>
      <c r="K166" s="27">
        <v>0</v>
      </c>
    </row>
    <row r="167" spans="1:11" s="6" customFormat="1" ht="12.75" hidden="1">
      <c r="A167" s="16" t="s">
        <v>34</v>
      </c>
      <c r="B167" s="31" t="s">
        <v>74</v>
      </c>
      <c r="C167" s="26">
        <v>30000</v>
      </c>
      <c r="D167" s="26">
        <f t="shared" si="39"/>
        <v>30000</v>
      </c>
      <c r="E167" s="26">
        <v>0</v>
      </c>
      <c r="F167" s="26"/>
      <c r="G167" s="26"/>
      <c r="H167" s="26">
        <v>0</v>
      </c>
      <c r="I167" s="26">
        <v>0</v>
      </c>
      <c r="J167" s="26">
        <v>0</v>
      </c>
      <c r="K167" s="27">
        <v>0</v>
      </c>
    </row>
    <row r="168" spans="1:11" s="6" customFormat="1" ht="12.75" hidden="1">
      <c r="A168" s="16" t="s">
        <v>35</v>
      </c>
      <c r="B168" s="31" t="s">
        <v>83</v>
      </c>
      <c r="C168" s="26">
        <v>119430</v>
      </c>
      <c r="D168" s="26">
        <f t="shared" si="39"/>
        <v>119430</v>
      </c>
      <c r="E168" s="26">
        <v>0</v>
      </c>
      <c r="F168" s="26"/>
      <c r="G168" s="26"/>
      <c r="H168" s="26">
        <v>0</v>
      </c>
      <c r="I168" s="26">
        <v>0</v>
      </c>
      <c r="J168" s="26">
        <v>0</v>
      </c>
      <c r="K168" s="27">
        <v>0</v>
      </c>
    </row>
    <row r="169" spans="1:11" s="6" customFormat="1" ht="25.5" hidden="1">
      <c r="A169" s="16" t="s">
        <v>36</v>
      </c>
      <c r="B169" s="31" t="s">
        <v>84</v>
      </c>
      <c r="C169" s="26">
        <v>85830</v>
      </c>
      <c r="D169" s="26">
        <f t="shared" si="39"/>
        <v>85830</v>
      </c>
      <c r="E169" s="26">
        <v>0</v>
      </c>
      <c r="F169" s="26"/>
      <c r="G169" s="26"/>
      <c r="H169" s="26">
        <v>0</v>
      </c>
      <c r="I169" s="26">
        <v>0</v>
      </c>
      <c r="J169" s="26">
        <v>0</v>
      </c>
      <c r="K169" s="27">
        <v>0</v>
      </c>
    </row>
    <row r="170" spans="1:11" s="4" customFormat="1" ht="24.75" customHeight="1" thickBot="1">
      <c r="A170" s="16" t="s">
        <v>38</v>
      </c>
      <c r="B170" s="31" t="s">
        <v>123</v>
      </c>
      <c r="C170" s="26">
        <f>C171+C172</f>
        <v>227640</v>
      </c>
      <c r="D170" s="26">
        <f>D171+D172</f>
        <v>227640</v>
      </c>
      <c r="E170" s="26">
        <f>E173+E175+E177+E179+E181</f>
        <v>0</v>
      </c>
      <c r="F170" s="26"/>
      <c r="G170" s="26"/>
      <c r="H170" s="26">
        <f>H173+H175+H177+H179+H181</f>
        <v>0</v>
      </c>
      <c r="I170" s="26">
        <v>0</v>
      </c>
      <c r="J170" s="26">
        <f>I170</f>
        <v>0</v>
      </c>
      <c r="K170" s="27">
        <f>K173+K175+K177+K179+K181</f>
        <v>0</v>
      </c>
    </row>
    <row r="171" spans="1:11" s="6" customFormat="1" ht="12.75" hidden="1">
      <c r="A171" s="42" t="s">
        <v>40</v>
      </c>
      <c r="B171" s="31" t="s">
        <v>85</v>
      </c>
      <c r="C171" s="76">
        <v>8000</v>
      </c>
      <c r="D171" s="76">
        <f>C171</f>
        <v>8000</v>
      </c>
      <c r="E171" s="76">
        <v>0</v>
      </c>
      <c r="F171" s="76"/>
      <c r="G171" s="76"/>
      <c r="H171" s="76">
        <v>0</v>
      </c>
      <c r="I171" s="76">
        <v>0</v>
      </c>
      <c r="J171" s="76">
        <v>0</v>
      </c>
      <c r="K171" s="77">
        <v>0</v>
      </c>
    </row>
    <row r="172" spans="1:11" s="6" customFormat="1" ht="26.25" hidden="1" thickBot="1">
      <c r="A172" s="20" t="s">
        <v>43</v>
      </c>
      <c r="B172" s="33" t="s">
        <v>75</v>
      </c>
      <c r="C172" s="80">
        <f>157540+62100</f>
        <v>219640</v>
      </c>
      <c r="D172" s="80">
        <f>C172</f>
        <v>219640</v>
      </c>
      <c r="E172" s="80">
        <v>0</v>
      </c>
      <c r="F172" s="80"/>
      <c r="G172" s="80"/>
      <c r="H172" s="80">
        <v>0</v>
      </c>
      <c r="I172" s="80">
        <v>0</v>
      </c>
      <c r="J172" s="80">
        <v>0</v>
      </c>
      <c r="K172" s="81">
        <v>0</v>
      </c>
    </row>
    <row r="173" spans="1:11" s="5" customFormat="1" ht="17.25" customHeight="1" thickBot="1">
      <c r="A173" s="22" t="s">
        <v>61</v>
      </c>
      <c r="B173" s="79"/>
      <c r="C173" s="60">
        <f>C13+C9-C25</f>
        <v>0</v>
      </c>
      <c r="D173" s="60">
        <f aca="true" t="shared" si="41" ref="D173:J173">D13+D9-D25</f>
        <v>0</v>
      </c>
      <c r="E173" s="60">
        <f t="shared" si="41"/>
        <v>0</v>
      </c>
      <c r="F173" s="60">
        <f t="shared" si="41"/>
        <v>0</v>
      </c>
      <c r="G173" s="60">
        <f t="shared" si="41"/>
        <v>0</v>
      </c>
      <c r="H173" s="60">
        <f t="shared" si="41"/>
        <v>0</v>
      </c>
      <c r="I173" s="60">
        <f t="shared" si="41"/>
        <v>0</v>
      </c>
      <c r="J173" s="60">
        <f t="shared" si="41"/>
        <v>0</v>
      </c>
      <c r="K173" s="60">
        <f>K13-K25</f>
        <v>0</v>
      </c>
    </row>
  </sheetData>
  <sheetProtection/>
  <mergeCells count="35">
    <mergeCell ref="A34:A35"/>
    <mergeCell ref="I5:K5"/>
    <mergeCell ref="G6:H6"/>
    <mergeCell ref="C28:C29"/>
    <mergeCell ref="A28:A29"/>
    <mergeCell ref="F6:F7"/>
    <mergeCell ref="J28:J29"/>
    <mergeCell ref="H28:H29"/>
    <mergeCell ref="I28:I29"/>
    <mergeCell ref="G28:G29"/>
    <mergeCell ref="F5:H5"/>
    <mergeCell ref="I6:I7"/>
    <mergeCell ref="D28:D29"/>
    <mergeCell ref="E28:E29"/>
    <mergeCell ref="F28:F29"/>
    <mergeCell ref="F34:F35"/>
    <mergeCell ref="G34:G35"/>
    <mergeCell ref="J6:K6"/>
    <mergeCell ref="A2:K2"/>
    <mergeCell ref="A4:A7"/>
    <mergeCell ref="B4:B7"/>
    <mergeCell ref="C4:E4"/>
    <mergeCell ref="F4:K4"/>
    <mergeCell ref="C5:C7"/>
    <mergeCell ref="D5:E6"/>
    <mergeCell ref="K28:K29"/>
    <mergeCell ref="B28:B29"/>
    <mergeCell ref="K34:K35"/>
    <mergeCell ref="D34:D35"/>
    <mergeCell ref="H34:H35"/>
    <mergeCell ref="I34:I35"/>
    <mergeCell ref="J34:J35"/>
    <mergeCell ref="B34:B35"/>
    <mergeCell ref="C34:C35"/>
    <mergeCell ref="E34:E35"/>
  </mergeCells>
  <printOptions/>
  <pageMargins left="0.24" right="0.16" top="0.2" bottom="0.2" header="0.2" footer="0.2"/>
  <pageSetup fitToHeight="1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2014-02-03T07:15:56Z</cp:lastPrinted>
  <dcterms:created xsi:type="dcterms:W3CDTF">1996-10-08T23:32:33Z</dcterms:created>
  <dcterms:modified xsi:type="dcterms:W3CDTF">2014-02-03T07:18:36Z</dcterms:modified>
  <cp:category/>
  <cp:version/>
  <cp:contentType/>
  <cp:contentStatus/>
</cp:coreProperties>
</file>