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ленегорский КЦСОН" sheetId="1" r:id="rId1"/>
  </sheets>
  <definedNames>
    <definedName name="_xlnm.Print_Titles" localSheetId="0">'Оленегорский КЦСОН'!$4:$8</definedName>
  </definedNames>
  <calcPr fullCalcOnLoad="1"/>
</workbook>
</file>

<file path=xl/sharedStrings.xml><?xml version="1.0" encoding="utf-8"?>
<sst xmlns="http://schemas.openxmlformats.org/spreadsheetml/2006/main" count="313" uniqueCount="217">
  <si>
    <t>Очередной финансовый год</t>
  </si>
  <si>
    <t>в том числе</t>
  </si>
  <si>
    <t>Плановый период</t>
  </si>
  <si>
    <t>1-ый год планового периода</t>
  </si>
  <si>
    <t>2-ой год планового периода</t>
  </si>
  <si>
    <t>по лицевым счетам, открытым в органах, осуществляющих ведение лицевых счетов учреждений</t>
  </si>
  <si>
    <t>по счетам, открытым в кредитных организациях</t>
  </si>
  <si>
    <t>Наименование показателя</t>
  </si>
  <si>
    <t>Всего</t>
  </si>
  <si>
    <t>3. Показатели по поступлениям и выплатам учреждения</t>
  </si>
  <si>
    <t>Остаток средств на начало периода</t>
  </si>
  <si>
    <t>в том числе:</t>
  </si>
  <si>
    <t>Оплата труда и начисления на выплаты по оплате труда, всего</t>
  </si>
  <si>
    <t>из них:</t>
  </si>
  <si>
    <t>Заработная плата</t>
  </si>
  <si>
    <t>Выплаты по заработной плате, оплата отпусков, другие выплаты</t>
  </si>
  <si>
    <t>Прочие выплаты</t>
  </si>
  <si>
    <t>Командировочные расходы</t>
  </si>
  <si>
    <t>Меры социальной поддержки, установленные Законами Мурманской области</t>
  </si>
  <si>
    <t>Другие расходы по прочим выплатам</t>
  </si>
  <si>
    <t>Начисления на выплаты по оплате труда</t>
  </si>
  <si>
    <t>Оплата работ, услуг всего</t>
  </si>
  <si>
    <t>Услуги связи, всего</t>
  </si>
  <si>
    <t>Транспортные услуги</t>
  </si>
  <si>
    <t>Другие расходы по транспортным услугам</t>
  </si>
  <si>
    <t>Коммунальные услуги</t>
  </si>
  <si>
    <t>Работы, услуги по содержанию имущества</t>
  </si>
  <si>
    <t>Содержание в чистоте помещений, зданий, дворов, иного имущества</t>
  </si>
  <si>
    <t>Ремонт (текущий и капитальный) и реставрация нефинансовых активов, за исключением недвижимого имущества</t>
  </si>
  <si>
    <t>Противопожарные мероприятия, связанные с содержанием имущества, обеспечение функционирования и поддержка пожарной и охранной сигнализации и их техническое обслуживание</t>
  </si>
  <si>
    <t>Ремонт текущий и капитальный и реставрация нефинансовых активов в части недвижимого имущества</t>
  </si>
  <si>
    <t>Другие расходы по содержанию имущества</t>
  </si>
  <si>
    <t>Прочие работы, услуги</t>
  </si>
  <si>
    <t>Вневедомственная охрана</t>
  </si>
  <si>
    <t>Другие расходы по прочим работам, услугам</t>
  </si>
  <si>
    <t>Уплата налогов (включаемых в состав расходов), государственных пошлин и сборов, разного рода платежей в бюджеты всех уровней, штрафов и пеней</t>
  </si>
  <si>
    <t>Поступление нефинансовых активов, всего</t>
  </si>
  <si>
    <t>Компьютерная техника, оргтехника</t>
  </si>
  <si>
    <t>Бытовая техника, мебель</t>
  </si>
  <si>
    <t>Другие расходы на увеличение стоимости основных средств</t>
  </si>
  <si>
    <t>Увеличение стоимости основных средств</t>
  </si>
  <si>
    <t>Увеличение стоимости материальных запасов</t>
  </si>
  <si>
    <t>Медикаменты и перевязочные средства</t>
  </si>
  <si>
    <t>Продукты питания</t>
  </si>
  <si>
    <t>Горючесмазочные материалы</t>
  </si>
  <si>
    <t>Мягкий инвентарь</t>
  </si>
  <si>
    <t>Другие расходы на увеличение стоимости материальных запасов</t>
  </si>
  <si>
    <t>Обеспечение специальной одеждой, обувью и инвентарем отдельных категорий работников государственных областных учреждений социального обслуживания граждан пожилого возраста и инвалидов</t>
  </si>
  <si>
    <t>Арендная плата за пользование имуществом</t>
  </si>
  <si>
    <t>Организация питания</t>
  </si>
  <si>
    <t xml:space="preserve">1.Поступления, всего </t>
  </si>
  <si>
    <t>1.1.Доходы от оказания платных услуг, всего</t>
  </si>
  <si>
    <t>1.2.Субсидия на выполнение госзадания, всего</t>
  </si>
  <si>
    <t>1.2.1.На оказание государственных услуг</t>
  </si>
  <si>
    <t>1.2.2.На содержание имущества</t>
  </si>
  <si>
    <t>1.3.Целевые субсидии</t>
  </si>
  <si>
    <t>1.4. От приносящей доход деятельности, всего</t>
  </si>
  <si>
    <t>2. Выплаты, всего:</t>
  </si>
  <si>
    <t>В ТОМ ЧИСЛЕ:</t>
  </si>
  <si>
    <t>2.1. Выплаты из доходов от оказания платных услуг, всего</t>
  </si>
  <si>
    <t>2.2. Выплаты по субсидиям на выполнение госзадания, всего</t>
  </si>
  <si>
    <t>2.2.1. На оказание государственных услуг (работ), всего</t>
  </si>
  <si>
    <t xml:space="preserve">2.2.2.  На содержание имущества, всего </t>
  </si>
  <si>
    <t>2.3. Выплаты по целевым субсидиям, всего</t>
  </si>
  <si>
    <t>Остаток средств на окончание периода</t>
  </si>
  <si>
    <t>Услуги связи</t>
  </si>
  <si>
    <t>Оказание материальной помощи лицам без определенного места жительства и лицам, освободившимся из мест лишения свободы</t>
  </si>
  <si>
    <t>Другие расходы на квеличение основных средств</t>
  </si>
  <si>
    <t>2.4. Выплаты из приносящей доход деятельности, всего</t>
  </si>
  <si>
    <t>1.4.1.Услуги по обеспечению содержания граждан в стационарахгосударственных областных учреждений социального обслуживания населения</t>
  </si>
  <si>
    <t>2.4.1 Выплаты из приносящей доход деятельности от услуги по обеспечению содержания граждан в стационарах государственных областных учреждений социального обслуживания населения</t>
  </si>
  <si>
    <t>КБК</t>
  </si>
  <si>
    <t>180</t>
  </si>
  <si>
    <t>130</t>
  </si>
  <si>
    <t>Ремонт (текущий и капитальный) и реставрация нефинансовых активов в части недвижимого имущества</t>
  </si>
  <si>
    <t>Автотранспорт и иные транспортные средства</t>
  </si>
  <si>
    <t>Услуги в области информационных технологий</t>
  </si>
  <si>
    <t>Обеспечение функционирования и поддержка мультисервисных сетей, программно-аппаратных комплексов, вычислительной техники, оргтехники и их техническое обслуживание</t>
  </si>
  <si>
    <t>Приобретение подарочной и сувенирной продукции</t>
  </si>
  <si>
    <t>Приобретение вычислительной  оргтехники</t>
  </si>
  <si>
    <t>Приобретение медтехники и медицинского оборудования, в том числе для проведения лечебной физкультуры и физиотерапии</t>
  </si>
  <si>
    <t>1.4.2. Доходы от реализации лома</t>
  </si>
  <si>
    <t>2.4.2 Выплаты за счет средств полученных от реализации лома</t>
  </si>
  <si>
    <t>2.4.4 Прочие выплаты</t>
  </si>
  <si>
    <t>Оплата труда и начисления на выплаты по оплате труда</t>
  </si>
  <si>
    <t>Компенсация расходов на оплату стоимости проезда  и провоза багажа к месту использования отпуска (отдыха)  и обратно работников учреждения</t>
  </si>
  <si>
    <t>440</t>
  </si>
  <si>
    <t>1.5. Иные поступления (добровольные пожертвования)</t>
  </si>
  <si>
    <t>803 0000 0000000 000 000 21000</t>
  </si>
  <si>
    <t>803 1002 6227802 611 241 21000</t>
  </si>
  <si>
    <t>803 0000 0000000 000 000 21100</t>
  </si>
  <si>
    <t>803 0000 0000000 000 000 21101</t>
  </si>
  <si>
    <t>803 0000 0000000 000 000 21300</t>
  </si>
  <si>
    <t>803 0000 0000000 000 000 31000</t>
  </si>
  <si>
    <t>803 0000 0000000 000 000 31004</t>
  </si>
  <si>
    <t>803 0000 0000000 000 000 34000</t>
  </si>
  <si>
    <t>803 0000 0000000 000 000 34099</t>
  </si>
  <si>
    <t>803 1002 6227802 621 241 21000</t>
  </si>
  <si>
    <t>803 1002 6227802 611 241 21100</t>
  </si>
  <si>
    <t>803 1002 6227802 621 241 21100</t>
  </si>
  <si>
    <t>803 1002 6227802 611 241 21101</t>
  </si>
  <si>
    <t>803 1002 6227802 621 241 21101</t>
  </si>
  <si>
    <t>803 1002 6227802 611 241 21200</t>
  </si>
  <si>
    <t>803 1002 6227802 621 241 21200</t>
  </si>
  <si>
    <t>803 1002 6227802 611 241 21201</t>
  </si>
  <si>
    <t>803 1002 6227802 621 241 21201</t>
  </si>
  <si>
    <t>803 1002 6227802 611 241 21202</t>
  </si>
  <si>
    <t>803 1002 6227802 621 241 21202</t>
  </si>
  <si>
    <t>803 1002 6227802 611 241 21299</t>
  </si>
  <si>
    <t>803 1002 6227802 621 241 21299</t>
  </si>
  <si>
    <t>803 1002 6227802 611 241 21300</t>
  </si>
  <si>
    <t>803 1002 6227802 621 241 21300</t>
  </si>
  <si>
    <t>803 1002 6227802 611 241 22000</t>
  </si>
  <si>
    <t>803 1002 6227802 621 241 22000</t>
  </si>
  <si>
    <t>803 1002 6227802 611 241 22100</t>
  </si>
  <si>
    <t>803 1002 6227802 621 241 22100</t>
  </si>
  <si>
    <t>803 1002 6227802 611 241 22200</t>
  </si>
  <si>
    <t>803 1002 6227802 621 241 22200</t>
  </si>
  <si>
    <t>803 1002 6227802 611 241 22201</t>
  </si>
  <si>
    <t>803 1002 6227802 621 241 22201</t>
  </si>
  <si>
    <t>803 1002 6227802 611 241 22299</t>
  </si>
  <si>
    <t>803 1002 6227802 621 241 22299</t>
  </si>
  <si>
    <t>803 1002 6227802 611 241 22300</t>
  </si>
  <si>
    <t>803 1002 6227802 621 241 22300</t>
  </si>
  <si>
    <t>803 1002 6227802 611 241 22400</t>
  </si>
  <si>
    <t>803 1002 6227802 621 241 22400</t>
  </si>
  <si>
    <t>803 1002 6227802 611 241 22500</t>
  </si>
  <si>
    <t>803 1002 6227802 621241 22500</t>
  </si>
  <si>
    <t>803 1002 6227802 611 241 22501</t>
  </si>
  <si>
    <t>803 1002 6227802 621 241 22501</t>
  </si>
  <si>
    <t>803 1002 6227802 611 241 22502</t>
  </si>
  <si>
    <t>803 1002 6227802 621 241 22502</t>
  </si>
  <si>
    <t>803 1002 6227802 611 241 22503</t>
  </si>
  <si>
    <t>803 1002 6227802 621 241 22503</t>
  </si>
  <si>
    <t>803 1002 6227802 611 241 22505</t>
  </si>
  <si>
    <t>803 1002 6227802 621 241 22505</t>
  </si>
  <si>
    <t>803 1002 6227802 611 241 22599</t>
  </si>
  <si>
    <t>803 1002 6227802 621 241 22599</t>
  </si>
  <si>
    <t>803 1002 6227802 611 241 22600</t>
  </si>
  <si>
    <t>803 1002 6227802 621 241 22600</t>
  </si>
  <si>
    <t>803 1002 6227802 611 241 22602</t>
  </si>
  <si>
    <t>803 1002 6227802 621 241 22602</t>
  </si>
  <si>
    <t>803 1002 6227802 611 241 22603</t>
  </si>
  <si>
    <t>803 1002 6227802 621 241 22603</t>
  </si>
  <si>
    <t>803 1002 6227802 611 241 22604</t>
  </si>
  <si>
    <t>803 1002 6227802 621 241 22604</t>
  </si>
  <si>
    <t>803 1002 6227802 611 241 22699</t>
  </si>
  <si>
    <t>803 1002 6227802 621 241 22699</t>
  </si>
  <si>
    <t>803 1002 6227802 611 241 30000</t>
  </si>
  <si>
    <t>803 1002 6227802 621 241 30000</t>
  </si>
  <si>
    <t>803 1002 6227802 611 241 31000</t>
  </si>
  <si>
    <t>803 1002 6227802 621 241 31000</t>
  </si>
  <si>
    <t>803 1002 6227802 611 241 31005</t>
  </si>
  <si>
    <t>803 1002 6227802 621 241 31005</t>
  </si>
  <si>
    <t>803 1002 6227802 611 241 34000</t>
  </si>
  <si>
    <t>803 1002 6227802 621 241 34000</t>
  </si>
  <si>
    <t>803 1002 6227802 611 241 34001</t>
  </si>
  <si>
    <t>803 1002 6227802 621 241 34001</t>
  </si>
  <si>
    <t>803 1002 6227802 611 241 34002</t>
  </si>
  <si>
    <t>803 1002 6227802 621 241 34002</t>
  </si>
  <si>
    <t>803 1002 6227802 611 241 34003</t>
  </si>
  <si>
    <t>803 1002 6227802 621 241 34003</t>
  </si>
  <si>
    <t>803 1002 6227802 611 241 34004</t>
  </si>
  <si>
    <t>803 1002 6227802 621 241 34004</t>
  </si>
  <si>
    <t>803 1002 6227802 611 241 34099</t>
  </si>
  <si>
    <t>803 1002 6227802 621 241 34099</t>
  </si>
  <si>
    <t>803 1002 6227802 611 241 29001</t>
  </si>
  <si>
    <t>803 1002 6227802 621 241 29001</t>
  </si>
  <si>
    <t>803 1002 6227802 612 241 10004</t>
  </si>
  <si>
    <t>803 1002 6227802 622 241 10004</t>
  </si>
  <si>
    <t>803 1002 6227802 622 241 10006</t>
  </si>
  <si>
    <t>803 1003 5225950 612 241 26200</t>
  </si>
  <si>
    <t>803 1003 5225950 622 241 26200</t>
  </si>
  <si>
    <t>803 1002 5223910 612 241 22599</t>
  </si>
  <si>
    <t>803 1002 5223910 612 241 22699</t>
  </si>
  <si>
    <t>803 1002 5223910 612 241 31001</t>
  </si>
  <si>
    <t>803 1002 5223910 612 241 31004</t>
  </si>
  <si>
    <t>803 1002 5223910 612 241 31005</t>
  </si>
  <si>
    <t>803 1002 5223910 612 241 31099</t>
  </si>
  <si>
    <t>803 1002 5223910 622 241 31099</t>
  </si>
  <si>
    <t>803 1002 5223910 612 241 34099</t>
  </si>
  <si>
    <t>803 1002 6222800 612 241 31005</t>
  </si>
  <si>
    <t>803 1002 6222800 622 241 22505</t>
  </si>
  <si>
    <t>803 1002 6222800 622 241 22699</t>
  </si>
  <si>
    <t>803 0410 5222603 612 241 22504</t>
  </si>
  <si>
    <t>803 0410 5222603 622 241 22504</t>
  </si>
  <si>
    <t>803 0410 5222603 612 241 22605</t>
  </si>
  <si>
    <t>803 0410 5222603 622 241 22605</t>
  </si>
  <si>
    <t>803 1003 5227239 622 241 31099</t>
  </si>
  <si>
    <t>803 1003 5227239 622241 34099</t>
  </si>
  <si>
    <t>803 1003 5227239 622 241 22699</t>
  </si>
  <si>
    <t>803 1003 5227239 622 241 31004</t>
  </si>
  <si>
    <t>803 0000 0000000 000 000 22300</t>
  </si>
  <si>
    <t>803 0000 0000000 000 000 22500</t>
  </si>
  <si>
    <t>803 0000 0000000 000 000 22501</t>
  </si>
  <si>
    <t>803 0000 0000000 000 000 22505</t>
  </si>
  <si>
    <t>803 1002 6227802 611 241 29003</t>
  </si>
  <si>
    <t>803 0000 0000000 000 000 30000</t>
  </si>
  <si>
    <t>803 0000 0000000 000 000 31005</t>
  </si>
  <si>
    <t>803 0000 0000000 000 000 31099</t>
  </si>
  <si>
    <t>803 0000 0000000 000 000 34002</t>
  </si>
  <si>
    <t>803 0000 0000000 000 000 34004</t>
  </si>
  <si>
    <t>803 0000 0000000 000 000 21201</t>
  </si>
  <si>
    <t>803 0000 0000000 000 000 22100</t>
  </si>
  <si>
    <t>803 0000 0000000 000 000 22201</t>
  </si>
  <si>
    <t>803 0000 0000000 000 000 22600</t>
  </si>
  <si>
    <t>803 0000 0000000 000 000 22604</t>
  </si>
  <si>
    <t>803 0000 0000000 000 000 22605</t>
  </si>
  <si>
    <t>803 0000 0000000 000 000 29003</t>
  </si>
  <si>
    <t>803 0000 0000000 000 000 22699</t>
  </si>
  <si>
    <t>ВЦП - Обеспечение качества и своевременности предоставления услуг населению государственными областными учреждениями социального обслуживания населения" на 2012-2016 годы всего :</t>
  </si>
  <si>
    <t xml:space="preserve">Подпрограмма "Оказание помощи лицам, отбывшим наказание в виде лишения свободы и содействие их социальной реабилитации в Мурманской области" </t>
  </si>
  <si>
    <t>803 1002 5223910 612 241 22400</t>
  </si>
  <si>
    <t>ДЦП - "Модернизация системы социального обслуживания населения" на 2012-2016 годы</t>
  </si>
  <si>
    <t>ВЦП - "Обеспечение комплексной безопасности государственных областных учреждений системы социального обслуживания населения Мурманской области" на 2013-2016 годы</t>
  </si>
  <si>
    <t>ДЦП - "Развитие информационного общества и формирование электронного правительства в Мурманской области" на 2012-2015 годы</t>
  </si>
  <si>
    <t>ДЦП - "Социальная поддержка отдельных категорий граждан" на 2012-2016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</si>
</sst>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_0000_0000000_000_000_00000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6" xfId="0" applyNumberFormat="1" applyFont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2" fillId="4" borderId="15" xfId="0" applyFont="1" applyFill="1" applyBorder="1" applyAlignment="1">
      <alignment wrapText="1"/>
    </xf>
    <xf numFmtId="0" fontId="2" fillId="4" borderId="18" xfId="0" applyFont="1" applyFill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1" fontId="2" fillId="0" borderId="22" xfId="58" applyFont="1" applyBorder="1" applyAlignment="1">
      <alignment horizontal="center" vertical="center"/>
    </xf>
    <xf numFmtId="171" fontId="2" fillId="0" borderId="23" xfId="58" applyFont="1" applyBorder="1" applyAlignment="1">
      <alignment horizontal="center" vertical="center"/>
    </xf>
    <xf numFmtId="171" fontId="0" fillId="0" borderId="10" xfId="58" applyFont="1" applyBorder="1" applyAlignment="1">
      <alignment horizontal="center" vertical="center"/>
    </xf>
    <xf numFmtId="171" fontId="0" fillId="0" borderId="11" xfId="58" applyFont="1" applyBorder="1" applyAlignment="1">
      <alignment horizontal="center" vertical="center"/>
    </xf>
    <xf numFmtId="171" fontId="2" fillId="0" borderId="10" xfId="58" applyFont="1" applyFill="1" applyBorder="1" applyAlignment="1">
      <alignment horizontal="center" vertical="center"/>
    </xf>
    <xf numFmtId="171" fontId="0" fillId="0" borderId="10" xfId="58" applyFont="1" applyFill="1" applyBorder="1" applyAlignment="1">
      <alignment horizontal="center" vertical="center"/>
    </xf>
    <xf numFmtId="171" fontId="0" fillId="0" borderId="11" xfId="58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1" fontId="2" fillId="0" borderId="11" xfId="58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171" fontId="0" fillId="0" borderId="24" xfId="58" applyFont="1" applyFill="1" applyBorder="1" applyAlignment="1">
      <alignment horizontal="center" vertical="center"/>
    </xf>
    <xf numFmtId="171" fontId="0" fillId="4" borderId="22" xfId="58" applyFont="1" applyFill="1" applyBorder="1" applyAlignment="1">
      <alignment horizontal="center" vertical="center"/>
    </xf>
    <xf numFmtId="0" fontId="0" fillId="0" borderId="17" xfId="0" applyNumberFormat="1" applyFont="1" applyBorder="1" applyAlignment="1" applyProtection="1">
      <alignment horizontal="left" vertical="top" wrapText="1"/>
      <protection locked="0"/>
    </xf>
    <xf numFmtId="171" fontId="2" fillId="0" borderId="10" xfId="58" applyFont="1" applyBorder="1" applyAlignment="1">
      <alignment horizontal="center" vertical="center"/>
    </xf>
    <xf numFmtId="0" fontId="2" fillId="0" borderId="16" xfId="0" applyNumberFormat="1" applyFont="1" applyBorder="1" applyAlignment="1" applyProtection="1">
      <alignment horizontal="left" vertical="top" wrapText="1"/>
      <protection locked="0"/>
    </xf>
    <xf numFmtId="171" fontId="4" fillId="0" borderId="10" xfId="58" applyFont="1" applyBorder="1" applyAlignment="1">
      <alignment horizontal="center" vertical="center"/>
    </xf>
    <xf numFmtId="0" fontId="2" fillId="0" borderId="17" xfId="0" applyFont="1" applyFill="1" applyBorder="1" applyAlignment="1">
      <alignment wrapText="1"/>
    </xf>
    <xf numFmtId="171" fontId="4" fillId="0" borderId="25" xfId="58" applyFont="1" applyFill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 applyProtection="1">
      <alignment horizontal="left" vertical="top" wrapText="1"/>
      <protection locked="0"/>
    </xf>
    <xf numFmtId="171" fontId="4" fillId="0" borderId="25" xfId="58" applyFont="1" applyBorder="1" applyAlignment="1">
      <alignment horizontal="center" vertical="center"/>
    </xf>
    <xf numFmtId="171" fontId="4" fillId="0" borderId="26" xfId="58" applyFont="1" applyFill="1" applyBorder="1" applyAlignment="1">
      <alignment horizontal="center" vertical="center"/>
    </xf>
    <xf numFmtId="171" fontId="4" fillId="0" borderId="11" xfId="58" applyFont="1" applyBorder="1" applyAlignment="1">
      <alignment horizontal="center" vertical="center"/>
    </xf>
    <xf numFmtId="171" fontId="2" fillId="0" borderId="11" xfId="58" applyFont="1" applyBorder="1" applyAlignment="1">
      <alignment horizontal="center" vertical="center"/>
    </xf>
    <xf numFmtId="0" fontId="2" fillId="4" borderId="27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171" fontId="3" fillId="0" borderId="10" xfId="58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171" fontId="0" fillId="4" borderId="23" xfId="58" applyFont="1" applyFill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49" fontId="0" fillId="0" borderId="10" xfId="0" applyNumberFormat="1" applyFont="1" applyBorder="1" applyAlignment="1">
      <alignment horizontal="center" vertical="center"/>
    </xf>
    <xf numFmtId="171" fontId="2" fillId="0" borderId="10" xfId="58" applyFont="1" applyBorder="1" applyAlignment="1">
      <alignment horizontal="center" vertical="center"/>
    </xf>
    <xf numFmtId="171" fontId="0" fillId="0" borderId="10" xfId="58" applyFont="1" applyBorder="1" applyAlignment="1">
      <alignment horizontal="center" vertical="center"/>
    </xf>
    <xf numFmtId="171" fontId="0" fillId="0" borderId="11" xfId="58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171" fontId="0" fillId="0" borderId="24" xfId="58" applyFont="1" applyBorder="1" applyAlignment="1">
      <alignment horizontal="center" vertical="center"/>
    </xf>
    <xf numFmtId="171" fontId="0" fillId="0" borderId="29" xfId="58" applyFont="1" applyBorder="1" applyAlignment="1">
      <alignment horizontal="center" vertical="center"/>
    </xf>
    <xf numFmtId="49" fontId="0" fillId="4" borderId="22" xfId="0" applyNumberFormat="1" applyFont="1" applyFill="1" applyBorder="1" applyAlignment="1">
      <alignment horizontal="center" vertical="center"/>
    </xf>
    <xf numFmtId="171" fontId="2" fillId="4" borderId="22" xfId="58" applyFont="1" applyFill="1" applyBorder="1" applyAlignment="1">
      <alignment horizontal="center" vertical="center"/>
    </xf>
    <xf numFmtId="171" fontId="2" fillId="4" borderId="23" xfId="58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wrapText="1"/>
    </xf>
    <xf numFmtId="49" fontId="0" fillId="4" borderId="30" xfId="0" applyNumberFormat="1" applyFont="1" applyFill="1" applyBorder="1" applyAlignment="1">
      <alignment horizontal="center" vertical="center"/>
    </xf>
    <xf numFmtId="171" fontId="2" fillId="4" borderId="30" xfId="58" applyFont="1" applyFill="1" applyBorder="1" applyAlignment="1">
      <alignment horizontal="center" vertical="center"/>
    </xf>
    <xf numFmtId="171" fontId="0" fillId="4" borderId="30" xfId="58" applyFont="1" applyFill="1" applyBorder="1" applyAlignment="1">
      <alignment horizontal="center" vertical="center"/>
    </xf>
    <xf numFmtId="171" fontId="0" fillId="4" borderId="31" xfId="58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wrapText="1"/>
    </xf>
    <xf numFmtId="49" fontId="0" fillId="24" borderId="30" xfId="0" applyNumberFormat="1" applyFont="1" applyFill="1" applyBorder="1" applyAlignment="1">
      <alignment horizontal="center" vertical="center"/>
    </xf>
    <xf numFmtId="171" fontId="0" fillId="24" borderId="30" xfId="58" applyFont="1" applyFill="1" applyBorder="1" applyAlignment="1">
      <alignment horizontal="center" vertical="center"/>
    </xf>
    <xf numFmtId="171" fontId="0" fillId="24" borderId="31" xfId="58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wrapText="1"/>
    </xf>
    <xf numFmtId="49" fontId="3" fillId="0" borderId="32" xfId="0" applyNumberFormat="1" applyFont="1" applyFill="1" applyBorder="1" applyAlignment="1">
      <alignment horizontal="center" vertical="center"/>
    </xf>
    <xf numFmtId="171" fontId="0" fillId="24" borderId="10" xfId="58" applyFont="1" applyFill="1" applyBorder="1" applyAlignment="1">
      <alignment horizontal="center" vertical="center"/>
    </xf>
    <xf numFmtId="171" fontId="0" fillId="24" borderId="11" xfId="58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1" fontId="2" fillId="0" borderId="10" xfId="58" applyFont="1" applyFill="1" applyBorder="1" applyAlignment="1">
      <alignment horizontal="center" vertical="center"/>
    </xf>
    <xf numFmtId="171" fontId="2" fillId="0" borderId="11" xfId="58" applyFont="1" applyFill="1" applyBorder="1" applyAlignment="1">
      <alignment horizontal="center" vertical="center"/>
    </xf>
    <xf numFmtId="171" fontId="0" fillId="0" borderId="10" xfId="58" applyFont="1" applyFill="1" applyBorder="1" applyAlignment="1">
      <alignment horizontal="center" vertical="center"/>
    </xf>
    <xf numFmtId="171" fontId="0" fillId="0" borderId="11" xfId="58" applyFont="1" applyFill="1" applyBorder="1" applyAlignment="1">
      <alignment horizontal="center" vertical="center"/>
    </xf>
    <xf numFmtId="49" fontId="0" fillId="4" borderId="24" xfId="0" applyNumberFormat="1" applyFont="1" applyFill="1" applyBorder="1" applyAlignment="1">
      <alignment horizontal="center" vertical="center"/>
    </xf>
    <xf numFmtId="171" fontId="0" fillId="4" borderId="24" xfId="58" applyFont="1" applyFill="1" applyBorder="1" applyAlignment="1">
      <alignment horizontal="center" vertical="center"/>
    </xf>
    <xf numFmtId="171" fontId="0" fillId="4" borderId="29" xfId="58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171" fontId="0" fillId="0" borderId="25" xfId="58" applyFont="1" applyFill="1" applyBorder="1" applyAlignment="1">
      <alignment horizontal="center" vertical="center"/>
    </xf>
    <xf numFmtId="171" fontId="0" fillId="0" borderId="26" xfId="58" applyFont="1" applyFill="1" applyBorder="1" applyAlignment="1">
      <alignment horizontal="center" vertical="center"/>
    </xf>
    <xf numFmtId="171" fontId="3" fillId="0" borderId="11" xfId="58" applyFont="1" applyFill="1" applyBorder="1" applyAlignment="1">
      <alignment horizontal="center" vertical="center"/>
    </xf>
    <xf numFmtId="171" fontId="0" fillId="0" borderId="33" xfId="58" applyFont="1" applyFill="1" applyBorder="1" applyAlignment="1">
      <alignment horizontal="center" vertical="center"/>
    </xf>
    <xf numFmtId="171" fontId="0" fillId="0" borderId="34" xfId="58" applyFont="1" applyFill="1" applyBorder="1" applyAlignment="1">
      <alignment horizontal="center" vertical="center"/>
    </xf>
    <xf numFmtId="171" fontId="0" fillId="0" borderId="29" xfId="58" applyFont="1" applyFill="1" applyBorder="1" applyAlignment="1">
      <alignment horizontal="center" vertical="center"/>
    </xf>
    <xf numFmtId="171" fontId="0" fillId="0" borderId="25" xfId="58" applyFont="1" applyBorder="1" applyAlignment="1">
      <alignment horizontal="center" vertical="center"/>
    </xf>
    <xf numFmtId="171" fontId="0" fillId="0" borderId="26" xfId="58" applyFont="1" applyBorder="1" applyAlignment="1">
      <alignment horizontal="center" vertical="center"/>
    </xf>
    <xf numFmtId="49" fontId="0" fillId="4" borderId="30" xfId="0" applyNumberFormat="1" applyFont="1" applyFill="1" applyBorder="1" applyAlignment="1">
      <alignment horizontal="center" vertical="center"/>
    </xf>
    <xf numFmtId="171" fontId="0" fillId="0" borderId="13" xfId="58" applyFont="1" applyFill="1" applyBorder="1" applyAlignment="1">
      <alignment horizontal="center" vertical="center"/>
    </xf>
    <xf numFmtId="171" fontId="0" fillId="0" borderId="14" xfId="58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3" fillId="0" borderId="17" xfId="0" applyFont="1" applyFill="1" applyBorder="1" applyAlignment="1">
      <alignment wrapText="1"/>
    </xf>
    <xf numFmtId="49" fontId="3" fillId="0" borderId="25" xfId="0" applyNumberFormat="1" applyFont="1" applyFill="1" applyBorder="1" applyAlignment="1">
      <alignment horizontal="center" vertical="center"/>
    </xf>
    <xf numFmtId="171" fontId="3" fillId="0" borderId="25" xfId="58" applyFont="1" applyFill="1" applyBorder="1" applyAlignment="1">
      <alignment horizontal="center" vertical="center"/>
    </xf>
    <xf numFmtId="171" fontId="3" fillId="0" borderId="26" xfId="58" applyFont="1" applyFill="1" applyBorder="1" applyAlignment="1">
      <alignment horizontal="center" vertical="center"/>
    </xf>
    <xf numFmtId="0" fontId="2" fillId="0" borderId="27" xfId="0" applyFont="1" applyBorder="1" applyAlignment="1">
      <alignment wrapText="1"/>
    </xf>
    <xf numFmtId="0" fontId="0" fillId="0" borderId="10" xfId="0" applyNumberFormat="1" applyFont="1" applyBorder="1" applyAlignment="1" applyProtection="1">
      <alignment horizontal="left" vertical="top" wrapText="1"/>
      <protection locked="0"/>
    </xf>
    <xf numFmtId="0" fontId="0" fillId="0" borderId="17" xfId="0" applyNumberFormat="1" applyFont="1" applyFill="1" applyBorder="1" applyAlignment="1" applyProtection="1">
      <alignment horizontal="left" vertical="top" wrapText="1"/>
      <protection locked="0"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0" fillId="0" borderId="28" xfId="0" applyNumberFormat="1" applyFont="1" applyBorder="1" applyAlignment="1" applyProtection="1">
      <alignment horizontal="center" vertical="top" wrapText="1"/>
      <protection locked="0"/>
    </xf>
    <xf numFmtId="0" fontId="0" fillId="0" borderId="17" xfId="0" applyNumberFormat="1" applyFont="1" applyBorder="1" applyAlignment="1" applyProtection="1">
      <alignment horizontal="center" vertical="top" wrapText="1"/>
      <protection locked="0"/>
    </xf>
    <xf numFmtId="0" fontId="0" fillId="0" borderId="28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28" xfId="0" applyNumberFormat="1" applyFont="1" applyBorder="1" applyAlignment="1" applyProtection="1">
      <alignment horizontal="left" vertical="top" wrapText="1"/>
      <protection locked="0"/>
    </xf>
    <xf numFmtId="0" fontId="0" fillId="0" borderId="17" xfId="0" applyNumberFormat="1" applyFont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171" fontId="0" fillId="24" borderId="33" xfId="58" applyFont="1" applyFill="1" applyBorder="1" applyAlignment="1">
      <alignment horizontal="center" vertical="center"/>
    </xf>
    <xf numFmtId="171" fontId="0" fillId="24" borderId="25" xfId="58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7" xfId="0" applyFont="1" applyFill="1" applyBorder="1" applyAlignment="1">
      <alignment horizontal="left" wrapText="1"/>
    </xf>
    <xf numFmtId="171" fontId="0" fillId="24" borderId="20" xfId="58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71" fontId="2" fillId="0" borderId="33" xfId="58" applyFont="1" applyFill="1" applyBorder="1" applyAlignment="1">
      <alignment horizontal="center" vertical="center"/>
    </xf>
    <xf numFmtId="171" fontId="2" fillId="0" borderId="25" xfId="58" applyFont="1" applyFill="1" applyBorder="1" applyAlignment="1">
      <alignment horizontal="center" vertical="center"/>
    </xf>
    <xf numFmtId="171" fontId="2" fillId="0" borderId="33" xfId="58" applyFont="1" applyFill="1" applyBorder="1" applyAlignment="1">
      <alignment horizontal="center" vertical="center"/>
    </xf>
    <xf numFmtId="171" fontId="2" fillId="0" borderId="25" xfId="58" applyFont="1" applyFill="1" applyBorder="1" applyAlignment="1">
      <alignment horizontal="center" vertical="center"/>
    </xf>
    <xf numFmtId="171" fontId="0" fillId="24" borderId="34" xfId="58" applyFont="1" applyFill="1" applyBorder="1" applyAlignment="1">
      <alignment horizontal="center" vertical="center"/>
    </xf>
    <xf numFmtId="171" fontId="0" fillId="24" borderId="26" xfId="58" applyFont="1" applyFill="1" applyBorder="1" applyAlignment="1">
      <alignment horizontal="center" vertical="center"/>
    </xf>
    <xf numFmtId="171" fontId="2" fillId="0" borderId="34" xfId="58" applyFont="1" applyFill="1" applyBorder="1" applyAlignment="1">
      <alignment horizontal="center" vertical="center"/>
    </xf>
    <xf numFmtId="171" fontId="2" fillId="0" borderId="26" xfId="58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171" fontId="0" fillId="0" borderId="33" xfId="58" applyFont="1" applyFill="1" applyBorder="1" applyAlignment="1">
      <alignment horizontal="center" vertical="center"/>
    </xf>
    <xf numFmtId="171" fontId="0" fillId="0" borderId="24" xfId="58" applyFont="1" applyFill="1" applyBorder="1" applyAlignment="1">
      <alignment horizontal="center" vertical="center"/>
    </xf>
    <xf numFmtId="171" fontId="2" fillId="0" borderId="24" xfId="58" applyFont="1" applyFill="1" applyBorder="1" applyAlignment="1">
      <alignment horizontal="center" vertical="center"/>
    </xf>
    <xf numFmtId="171" fontId="2" fillId="0" borderId="34" xfId="58" applyFont="1" applyFill="1" applyBorder="1" applyAlignment="1">
      <alignment horizontal="center" vertical="center"/>
    </xf>
    <xf numFmtId="171" fontId="2" fillId="0" borderId="26" xfId="58" applyFont="1" applyFill="1" applyBorder="1" applyAlignment="1">
      <alignment horizontal="center" vertical="center"/>
    </xf>
    <xf numFmtId="171" fontId="0" fillId="24" borderId="21" xfId="58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171" fontId="2" fillId="0" borderId="29" xfId="58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09"/>
  <sheetViews>
    <sheetView tabSelected="1" zoomScalePageLayoutView="0" workbookViewId="0" topLeftCell="A127">
      <selection activeCell="C133" sqref="C133"/>
    </sheetView>
  </sheetViews>
  <sheetFormatPr defaultColWidth="9.140625" defaultRowHeight="12.75"/>
  <cols>
    <col min="1" max="1" width="39.7109375" style="0" customWidth="1"/>
    <col min="2" max="2" width="30.28125" style="37" customWidth="1"/>
    <col min="3" max="3" width="15.140625" style="0" customWidth="1"/>
    <col min="4" max="4" width="14.7109375" style="0" customWidth="1"/>
    <col min="5" max="5" width="14.8515625" style="0" customWidth="1"/>
    <col min="6" max="7" width="14.7109375" style="0" customWidth="1"/>
    <col min="8" max="8" width="14.00390625" style="0" customWidth="1"/>
    <col min="9" max="10" width="14.140625" style="0" customWidth="1"/>
    <col min="11" max="11" width="12.421875" style="0" customWidth="1"/>
    <col min="13" max="14" width="13.57421875" style="0" customWidth="1"/>
  </cols>
  <sheetData>
    <row r="2" spans="1:11" ht="15.75">
      <c r="A2" s="152" t="s">
        <v>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ht="13.5" thickBot="1"/>
    <row r="4" spans="1:11" ht="15" customHeight="1">
      <c r="A4" s="153" t="s">
        <v>7</v>
      </c>
      <c r="B4" s="155" t="s">
        <v>71</v>
      </c>
      <c r="C4" s="157" t="s">
        <v>0</v>
      </c>
      <c r="D4" s="158"/>
      <c r="E4" s="159"/>
      <c r="F4" s="160" t="s">
        <v>2</v>
      </c>
      <c r="G4" s="160"/>
      <c r="H4" s="160"/>
      <c r="I4" s="160"/>
      <c r="J4" s="160"/>
      <c r="K4" s="161"/>
    </row>
    <row r="5" spans="1:11" ht="12.75" customHeight="1">
      <c r="A5" s="154"/>
      <c r="B5" s="156"/>
      <c r="C5" s="135" t="s">
        <v>8</v>
      </c>
      <c r="D5" s="135" t="s">
        <v>1</v>
      </c>
      <c r="E5" s="135"/>
      <c r="F5" s="146" t="s">
        <v>3</v>
      </c>
      <c r="G5" s="146"/>
      <c r="H5" s="146"/>
      <c r="I5" s="146" t="s">
        <v>4</v>
      </c>
      <c r="J5" s="146"/>
      <c r="K5" s="147"/>
    </row>
    <row r="6" spans="1:11" ht="12.75">
      <c r="A6" s="154"/>
      <c r="B6" s="156"/>
      <c r="C6" s="135"/>
      <c r="D6" s="135"/>
      <c r="E6" s="135"/>
      <c r="F6" s="135" t="s">
        <v>8</v>
      </c>
      <c r="G6" s="136" t="s">
        <v>1</v>
      </c>
      <c r="H6" s="136"/>
      <c r="I6" s="135" t="s">
        <v>8</v>
      </c>
      <c r="J6" s="136" t="s">
        <v>1</v>
      </c>
      <c r="K6" s="137"/>
    </row>
    <row r="7" spans="1:11" ht="102" customHeight="1">
      <c r="A7" s="154"/>
      <c r="B7" s="156"/>
      <c r="C7" s="135"/>
      <c r="D7" s="1" t="s">
        <v>5</v>
      </c>
      <c r="E7" s="1" t="s">
        <v>6</v>
      </c>
      <c r="F7" s="135"/>
      <c r="G7" s="1" t="s">
        <v>5</v>
      </c>
      <c r="H7" s="1" t="s">
        <v>6</v>
      </c>
      <c r="I7" s="135"/>
      <c r="J7" s="1" t="s">
        <v>5</v>
      </c>
      <c r="K7" s="9" t="s">
        <v>6</v>
      </c>
    </row>
    <row r="8" spans="1:11" ht="13.5" thickBot="1">
      <c r="A8" s="10">
        <v>1</v>
      </c>
      <c r="B8" s="38">
        <v>3</v>
      </c>
      <c r="C8" s="11">
        <v>4</v>
      </c>
      <c r="D8" s="11">
        <v>5</v>
      </c>
      <c r="E8" s="11">
        <v>6</v>
      </c>
      <c r="F8" s="11">
        <v>7</v>
      </c>
      <c r="G8" s="11">
        <v>8</v>
      </c>
      <c r="H8" s="11">
        <v>9</v>
      </c>
      <c r="I8" s="11">
        <v>10</v>
      </c>
      <c r="J8" s="11">
        <v>11</v>
      </c>
      <c r="K8" s="12">
        <v>12</v>
      </c>
    </row>
    <row r="9" spans="1:11" ht="13.5" thickBot="1">
      <c r="A9" s="27" t="s">
        <v>10</v>
      </c>
      <c r="B9" s="39"/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9">
        <v>0</v>
      </c>
    </row>
    <row r="10" spans="1:11" ht="15.75" customHeight="1">
      <c r="A10" s="13" t="s">
        <v>50</v>
      </c>
      <c r="B10" s="40"/>
      <c r="C10" s="30">
        <f>C12+C13+C17+C18</f>
        <v>73551320.98</v>
      </c>
      <c r="D10" s="30">
        <f>D12+D13+D17+D18</f>
        <v>73551320.98</v>
      </c>
      <c r="E10" s="30">
        <f>E12+E13+E17+E18</f>
        <v>0</v>
      </c>
      <c r="F10" s="30">
        <f>F12+F13+F17+F18</f>
        <v>60388022.05</v>
      </c>
      <c r="G10" s="30">
        <f>G12+G13+G17+G18</f>
        <v>60388022.05</v>
      </c>
      <c r="H10" s="30">
        <v>0</v>
      </c>
      <c r="I10" s="30">
        <f>I12+I13+I17+I18</f>
        <v>65074952.1</v>
      </c>
      <c r="J10" s="30">
        <f>J12+J13+J17+J18</f>
        <v>65074952.1</v>
      </c>
      <c r="K10" s="31">
        <f>K12+K13+K17+K18</f>
        <v>0</v>
      </c>
    </row>
    <row r="11" spans="1:11" ht="12.75">
      <c r="A11" s="14" t="s">
        <v>11</v>
      </c>
      <c r="B11" s="41"/>
      <c r="C11" s="32"/>
      <c r="D11" s="32"/>
      <c r="E11" s="32"/>
      <c r="F11" s="32"/>
      <c r="G11" s="32"/>
      <c r="H11" s="32"/>
      <c r="I11" s="32"/>
      <c r="J11" s="32"/>
      <c r="K11" s="33"/>
    </row>
    <row r="12" spans="1:11" s="2" customFormat="1" ht="27.75" customHeight="1">
      <c r="A12" s="70" t="s">
        <v>51</v>
      </c>
      <c r="B12" s="71">
        <v>130</v>
      </c>
      <c r="C12" s="72">
        <v>10000</v>
      </c>
      <c r="D12" s="72">
        <v>10000</v>
      </c>
      <c r="E12" s="52">
        <v>0</v>
      </c>
      <c r="F12" s="72">
        <v>40000</v>
      </c>
      <c r="G12" s="72">
        <v>40000</v>
      </c>
      <c r="H12" s="72">
        <v>0</v>
      </c>
      <c r="I12" s="72">
        <v>160000</v>
      </c>
      <c r="J12" s="72">
        <v>160000</v>
      </c>
      <c r="K12" s="62">
        <v>0</v>
      </c>
    </row>
    <row r="13" spans="1:11" ht="25.5">
      <c r="A13" s="15" t="s">
        <v>52</v>
      </c>
      <c r="B13" s="42">
        <v>180</v>
      </c>
      <c r="C13" s="52">
        <f>C15+C16</f>
        <v>60999100</v>
      </c>
      <c r="D13" s="52">
        <f>D15+D16</f>
        <v>60999100</v>
      </c>
      <c r="E13" s="52">
        <f>E15+E16</f>
        <v>0</v>
      </c>
      <c r="F13" s="52">
        <f>F15+F16</f>
        <v>55230500</v>
      </c>
      <c r="G13" s="52">
        <f>G15+G16</f>
        <v>55230500</v>
      </c>
      <c r="H13" s="52">
        <f>I13-I45</f>
        <v>0</v>
      </c>
      <c r="I13" s="52">
        <f>I15+I16</f>
        <v>57982500</v>
      </c>
      <c r="J13" s="52">
        <f>J15+J16</f>
        <v>57982500</v>
      </c>
      <c r="K13" s="62">
        <f>K15+K16</f>
        <v>0</v>
      </c>
    </row>
    <row r="14" spans="1:11" ht="12.75">
      <c r="A14" s="14" t="s">
        <v>11</v>
      </c>
      <c r="B14" s="42"/>
      <c r="C14" s="52"/>
      <c r="D14" s="52"/>
      <c r="E14" s="52"/>
      <c r="F14" s="52"/>
      <c r="G14" s="52"/>
      <c r="H14" s="52"/>
      <c r="I14" s="52"/>
      <c r="J14" s="52"/>
      <c r="K14" s="62"/>
    </row>
    <row r="15" spans="1:11" ht="12.75">
      <c r="A15" s="14" t="s">
        <v>53</v>
      </c>
      <c r="B15" s="42">
        <v>180</v>
      </c>
      <c r="C15" s="52">
        <f>C46</f>
        <v>60201500</v>
      </c>
      <c r="D15" s="52">
        <f aca="true" t="shared" si="0" ref="D15:K15">D46</f>
        <v>60201500</v>
      </c>
      <c r="E15" s="52">
        <f t="shared" si="0"/>
        <v>0</v>
      </c>
      <c r="F15" s="52">
        <f t="shared" si="0"/>
        <v>54193100</v>
      </c>
      <c r="G15" s="52">
        <f t="shared" si="0"/>
        <v>54193100</v>
      </c>
      <c r="H15" s="52">
        <f t="shared" si="0"/>
        <v>0</v>
      </c>
      <c r="I15" s="52">
        <f t="shared" si="0"/>
        <v>56841600</v>
      </c>
      <c r="J15" s="52">
        <f t="shared" si="0"/>
        <v>56841600</v>
      </c>
      <c r="K15" s="62">
        <f t="shared" si="0"/>
        <v>0</v>
      </c>
    </row>
    <row r="16" spans="1:11" ht="12.75">
      <c r="A16" s="14" t="s">
        <v>54</v>
      </c>
      <c r="B16" s="42">
        <v>180</v>
      </c>
      <c r="C16" s="52">
        <f>C128</f>
        <v>797600</v>
      </c>
      <c r="D16" s="52">
        <f aca="true" t="shared" si="1" ref="D16:K16">D128</f>
        <v>797600</v>
      </c>
      <c r="E16" s="52">
        <f t="shared" si="1"/>
        <v>0</v>
      </c>
      <c r="F16" s="52">
        <f t="shared" si="1"/>
        <v>1037400</v>
      </c>
      <c r="G16" s="52">
        <f t="shared" si="1"/>
        <v>1037400</v>
      </c>
      <c r="H16" s="52">
        <f t="shared" si="1"/>
        <v>0</v>
      </c>
      <c r="I16" s="52">
        <f t="shared" si="1"/>
        <v>1140900</v>
      </c>
      <c r="J16" s="52">
        <f t="shared" si="1"/>
        <v>1140900</v>
      </c>
      <c r="K16" s="62">
        <f t="shared" si="1"/>
        <v>0</v>
      </c>
    </row>
    <row r="17" spans="1:11" ht="12.75">
      <c r="A17" s="15" t="s">
        <v>55</v>
      </c>
      <c r="B17" s="42" t="s">
        <v>72</v>
      </c>
      <c r="C17" s="52">
        <f>C133</f>
        <v>8873856.98</v>
      </c>
      <c r="D17" s="52">
        <f aca="true" t="shared" si="2" ref="D17:K17">D133</f>
        <v>8873856.98</v>
      </c>
      <c r="E17" s="52">
        <f t="shared" si="2"/>
        <v>0</v>
      </c>
      <c r="F17" s="52">
        <f t="shared" si="2"/>
        <v>2317522.05</v>
      </c>
      <c r="G17" s="52">
        <f t="shared" si="2"/>
        <v>2317522.05</v>
      </c>
      <c r="H17" s="52">
        <f t="shared" si="2"/>
        <v>0</v>
      </c>
      <c r="I17" s="52">
        <f t="shared" si="2"/>
        <v>4132452.1</v>
      </c>
      <c r="J17" s="52">
        <f t="shared" si="2"/>
        <v>4132452.1</v>
      </c>
      <c r="K17" s="62">
        <f t="shared" si="2"/>
        <v>0</v>
      </c>
    </row>
    <row r="18" spans="1:11" ht="25.5">
      <c r="A18" s="15" t="s">
        <v>56</v>
      </c>
      <c r="B18" s="42"/>
      <c r="C18" s="52">
        <f>C20+C22+C21</f>
        <v>3668364</v>
      </c>
      <c r="D18" s="52">
        <f aca="true" t="shared" si="3" ref="D18:J18">D20+D22+D21</f>
        <v>3668364</v>
      </c>
      <c r="E18" s="52">
        <f t="shared" si="3"/>
        <v>0</v>
      </c>
      <c r="F18" s="52">
        <f t="shared" si="3"/>
        <v>2800000</v>
      </c>
      <c r="G18" s="52">
        <f t="shared" si="3"/>
        <v>2800000</v>
      </c>
      <c r="H18" s="52">
        <f t="shared" si="3"/>
        <v>0</v>
      </c>
      <c r="I18" s="52">
        <f t="shared" si="3"/>
        <v>2800000</v>
      </c>
      <c r="J18" s="52">
        <f t="shared" si="3"/>
        <v>2800000</v>
      </c>
      <c r="K18" s="62">
        <f>K20+K22</f>
        <v>0</v>
      </c>
    </row>
    <row r="19" spans="1:11" ht="12.75">
      <c r="A19" s="14" t="s">
        <v>11</v>
      </c>
      <c r="B19" s="42"/>
      <c r="C19" s="52"/>
      <c r="D19" s="52"/>
      <c r="E19" s="52"/>
      <c r="F19" s="52"/>
      <c r="G19" s="52"/>
      <c r="H19" s="52"/>
      <c r="I19" s="52"/>
      <c r="J19" s="52"/>
      <c r="K19" s="62"/>
    </row>
    <row r="20" spans="1:11" ht="51">
      <c r="A20" s="14" t="s">
        <v>69</v>
      </c>
      <c r="B20" s="42" t="s">
        <v>73</v>
      </c>
      <c r="C20" s="73">
        <f aca="true" t="shared" si="4" ref="C20:K20">C172</f>
        <v>2600000</v>
      </c>
      <c r="D20" s="73">
        <f t="shared" si="4"/>
        <v>2600000</v>
      </c>
      <c r="E20" s="73">
        <f t="shared" si="4"/>
        <v>0</v>
      </c>
      <c r="F20" s="73">
        <f t="shared" si="4"/>
        <v>2800000</v>
      </c>
      <c r="G20" s="73">
        <f t="shared" si="4"/>
        <v>2800000</v>
      </c>
      <c r="H20" s="73">
        <f t="shared" si="4"/>
        <v>0</v>
      </c>
      <c r="I20" s="73">
        <f t="shared" si="4"/>
        <v>2800000</v>
      </c>
      <c r="J20" s="73">
        <f t="shared" si="4"/>
        <v>2800000</v>
      </c>
      <c r="K20" s="74">
        <f t="shared" si="4"/>
        <v>0</v>
      </c>
    </row>
    <row r="21" spans="1:11" ht="12.75">
      <c r="A21" s="115" t="s">
        <v>81</v>
      </c>
      <c r="B21" s="42" t="s">
        <v>86</v>
      </c>
      <c r="C21" s="73">
        <v>1140</v>
      </c>
      <c r="D21" s="73">
        <v>1140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</row>
    <row r="22" spans="1:11" ht="26.25" thickBot="1">
      <c r="A22" s="120" t="s">
        <v>87</v>
      </c>
      <c r="B22" s="75" t="s">
        <v>72</v>
      </c>
      <c r="C22" s="76">
        <f>C190</f>
        <v>1067224</v>
      </c>
      <c r="D22" s="76">
        <f>D190</f>
        <v>1067224</v>
      </c>
      <c r="E22" s="76"/>
      <c r="F22" s="76">
        <v>0</v>
      </c>
      <c r="G22" s="76">
        <v>0</v>
      </c>
      <c r="H22" s="76">
        <v>0</v>
      </c>
      <c r="I22" s="49">
        <v>0</v>
      </c>
      <c r="J22" s="76">
        <v>0</v>
      </c>
      <c r="K22" s="77">
        <v>0</v>
      </c>
    </row>
    <row r="23" spans="1:11" s="6" customFormat="1" ht="17.25" customHeight="1" thickBot="1">
      <c r="A23" s="25" t="s">
        <v>57</v>
      </c>
      <c r="B23" s="78"/>
      <c r="C23" s="79">
        <f aca="true" t="shared" si="5" ref="C23:K23">C24+C45+C133+C171</f>
        <v>73551320.98</v>
      </c>
      <c r="D23" s="79">
        <f t="shared" si="5"/>
        <v>73551320.98</v>
      </c>
      <c r="E23" s="79">
        <f t="shared" si="5"/>
        <v>0</v>
      </c>
      <c r="F23" s="79">
        <f t="shared" si="5"/>
        <v>60388022.05</v>
      </c>
      <c r="G23" s="79">
        <f t="shared" si="5"/>
        <v>60388022.05</v>
      </c>
      <c r="H23" s="79">
        <f t="shared" si="5"/>
        <v>0</v>
      </c>
      <c r="I23" s="79">
        <f t="shared" si="5"/>
        <v>65074952.1</v>
      </c>
      <c r="J23" s="79">
        <f t="shared" si="5"/>
        <v>65074952.1</v>
      </c>
      <c r="K23" s="80">
        <f t="shared" si="5"/>
        <v>0</v>
      </c>
    </row>
    <row r="24" spans="1:11" s="6" customFormat="1" ht="26.25" thickBot="1">
      <c r="A24" s="81" t="s">
        <v>59</v>
      </c>
      <c r="B24" s="82"/>
      <c r="C24" s="83">
        <v>10000</v>
      </c>
      <c r="D24" s="83">
        <v>10000</v>
      </c>
      <c r="E24" s="84">
        <v>0</v>
      </c>
      <c r="F24" s="83">
        <v>40000</v>
      </c>
      <c r="G24" s="83">
        <v>40000</v>
      </c>
      <c r="H24" s="83">
        <v>0</v>
      </c>
      <c r="I24" s="83">
        <v>160000</v>
      </c>
      <c r="J24" s="83">
        <v>160000</v>
      </c>
      <c r="K24" s="85">
        <v>0</v>
      </c>
    </row>
    <row r="25" spans="1:11" s="6" customFormat="1" ht="13.5" thickBot="1">
      <c r="A25" s="86" t="s">
        <v>11</v>
      </c>
      <c r="B25" s="87"/>
      <c r="C25" s="88"/>
      <c r="D25" s="88"/>
      <c r="E25" s="88"/>
      <c r="F25" s="88"/>
      <c r="G25" s="88"/>
      <c r="H25" s="88"/>
      <c r="I25" s="88"/>
      <c r="J25" s="88"/>
      <c r="K25" s="89"/>
    </row>
    <row r="26" spans="1:11" s="6" customFormat="1" ht="12.75">
      <c r="A26" s="150" t="s">
        <v>12</v>
      </c>
      <c r="B26" s="179" t="s">
        <v>88</v>
      </c>
      <c r="C26" s="149">
        <v>6000</v>
      </c>
      <c r="D26" s="149">
        <v>6000</v>
      </c>
      <c r="E26" s="149"/>
      <c r="F26" s="149">
        <v>24000</v>
      </c>
      <c r="G26" s="149">
        <v>24000</v>
      </c>
      <c r="H26" s="149"/>
      <c r="I26" s="149">
        <v>96000</v>
      </c>
      <c r="J26" s="149">
        <v>96000</v>
      </c>
      <c r="K26" s="177"/>
    </row>
    <row r="27" spans="1:11" s="6" customFormat="1" ht="13.5" customHeight="1">
      <c r="A27" s="151"/>
      <c r="B27" s="171"/>
      <c r="C27" s="141"/>
      <c r="D27" s="141"/>
      <c r="E27" s="141"/>
      <c r="F27" s="141"/>
      <c r="G27" s="141"/>
      <c r="H27" s="141"/>
      <c r="I27" s="141"/>
      <c r="J27" s="141"/>
      <c r="K27" s="167"/>
    </row>
    <row r="28" spans="1:11" s="6" customFormat="1" ht="13.5" customHeight="1">
      <c r="A28" s="90" t="s">
        <v>13</v>
      </c>
      <c r="B28" s="91"/>
      <c r="C28" s="92"/>
      <c r="D28" s="92"/>
      <c r="E28" s="92"/>
      <c r="F28" s="92"/>
      <c r="G28" s="92"/>
      <c r="H28" s="92"/>
      <c r="I28" s="92"/>
      <c r="J28" s="92"/>
      <c r="K28" s="93"/>
    </row>
    <row r="29" spans="1:11" s="6" customFormat="1" ht="13.5" customHeight="1">
      <c r="A29" s="142" t="s">
        <v>14</v>
      </c>
      <c r="B29" s="138" t="s">
        <v>90</v>
      </c>
      <c r="C29" s="140">
        <v>4608.3</v>
      </c>
      <c r="D29" s="140">
        <v>4608.3</v>
      </c>
      <c r="E29" s="140"/>
      <c r="F29" s="140">
        <v>18433.18</v>
      </c>
      <c r="G29" s="140">
        <v>18433.18</v>
      </c>
      <c r="H29" s="140"/>
      <c r="I29" s="140">
        <v>73732.72</v>
      </c>
      <c r="J29" s="140">
        <v>73732.72</v>
      </c>
      <c r="K29" s="166"/>
    </row>
    <row r="30" spans="1:11" s="6" customFormat="1" ht="13.5" customHeight="1">
      <c r="A30" s="143"/>
      <c r="B30" s="139"/>
      <c r="C30" s="141"/>
      <c r="D30" s="141"/>
      <c r="E30" s="141"/>
      <c r="F30" s="141"/>
      <c r="G30" s="141"/>
      <c r="H30" s="141"/>
      <c r="I30" s="141"/>
      <c r="J30" s="141"/>
      <c r="K30" s="167"/>
    </row>
    <row r="31" spans="1:11" s="6" customFormat="1" ht="13.5" customHeight="1">
      <c r="A31" s="90" t="s">
        <v>11</v>
      </c>
      <c r="B31" s="94"/>
      <c r="C31" s="92"/>
      <c r="D31" s="92"/>
      <c r="E31" s="92"/>
      <c r="F31" s="92"/>
      <c r="G31" s="92"/>
      <c r="H31" s="92"/>
      <c r="I31" s="92"/>
      <c r="J31" s="92"/>
      <c r="K31" s="93"/>
    </row>
    <row r="32" spans="1:11" s="6" customFormat="1" ht="13.5" customHeight="1">
      <c r="A32" s="144" t="s">
        <v>15</v>
      </c>
      <c r="B32" s="170" t="s">
        <v>91</v>
      </c>
      <c r="C32" s="140">
        <v>4608.3</v>
      </c>
      <c r="D32" s="140">
        <v>4608.3</v>
      </c>
      <c r="E32" s="140"/>
      <c r="F32" s="140">
        <v>18433.18</v>
      </c>
      <c r="G32" s="140">
        <v>18433.18</v>
      </c>
      <c r="H32" s="140"/>
      <c r="I32" s="140">
        <v>73732.72</v>
      </c>
      <c r="J32" s="140">
        <v>73732.72</v>
      </c>
      <c r="K32" s="166"/>
    </row>
    <row r="33" spans="1:11" s="6" customFormat="1" ht="13.5" customHeight="1">
      <c r="A33" s="148"/>
      <c r="B33" s="171"/>
      <c r="C33" s="141"/>
      <c r="D33" s="141"/>
      <c r="E33" s="141"/>
      <c r="F33" s="141"/>
      <c r="G33" s="141"/>
      <c r="H33" s="141"/>
      <c r="I33" s="141"/>
      <c r="J33" s="141"/>
      <c r="K33" s="167"/>
    </row>
    <row r="34" spans="1:11" s="6" customFormat="1" ht="13.5" customHeight="1">
      <c r="A34" s="142" t="s">
        <v>20</v>
      </c>
      <c r="B34" s="170" t="s">
        <v>92</v>
      </c>
      <c r="C34" s="164">
        <v>1391.7</v>
      </c>
      <c r="D34" s="164">
        <v>1391.7</v>
      </c>
      <c r="E34" s="162"/>
      <c r="F34" s="164">
        <f>F29*30.2%</f>
        <v>5566.82036</v>
      </c>
      <c r="G34" s="164">
        <f>G29*30.2%</f>
        <v>5566.82036</v>
      </c>
      <c r="H34" s="162"/>
      <c r="I34" s="164">
        <f>I29*30.2%</f>
        <v>22267.28144</v>
      </c>
      <c r="J34" s="164">
        <f>J29*30.2%</f>
        <v>22267.28144</v>
      </c>
      <c r="K34" s="168"/>
    </row>
    <row r="35" spans="1:11" s="6" customFormat="1" ht="13.5" customHeight="1">
      <c r="A35" s="143"/>
      <c r="B35" s="171"/>
      <c r="C35" s="165"/>
      <c r="D35" s="165"/>
      <c r="E35" s="163"/>
      <c r="F35" s="165"/>
      <c r="G35" s="165"/>
      <c r="H35" s="163"/>
      <c r="I35" s="165"/>
      <c r="J35" s="165"/>
      <c r="K35" s="169"/>
    </row>
    <row r="36" spans="1:11" s="6" customFormat="1" ht="13.5" customHeight="1">
      <c r="A36" s="142" t="s">
        <v>40</v>
      </c>
      <c r="B36" s="138" t="s">
        <v>93</v>
      </c>
      <c r="C36" s="164"/>
      <c r="D36" s="164"/>
      <c r="E36" s="164"/>
      <c r="F36" s="164">
        <v>14000</v>
      </c>
      <c r="G36" s="164">
        <v>14000</v>
      </c>
      <c r="H36" s="164"/>
      <c r="I36" s="164">
        <v>64000</v>
      </c>
      <c r="J36" s="164">
        <v>64000</v>
      </c>
      <c r="K36" s="175"/>
    </row>
    <row r="37" spans="1:11" s="6" customFormat="1" ht="13.5" customHeight="1">
      <c r="A37" s="143"/>
      <c r="B37" s="139"/>
      <c r="C37" s="165"/>
      <c r="D37" s="165"/>
      <c r="E37" s="165"/>
      <c r="F37" s="165"/>
      <c r="G37" s="165"/>
      <c r="H37" s="165"/>
      <c r="I37" s="165"/>
      <c r="J37" s="165"/>
      <c r="K37" s="176"/>
    </row>
    <row r="38" spans="1:11" s="6" customFormat="1" ht="13.5" customHeight="1">
      <c r="A38" s="90" t="s">
        <v>11</v>
      </c>
      <c r="B38" s="95"/>
      <c r="C38" s="96"/>
      <c r="D38" s="96"/>
      <c r="E38" s="96"/>
      <c r="F38" s="96"/>
      <c r="G38" s="96"/>
      <c r="H38" s="96"/>
      <c r="I38" s="96"/>
      <c r="J38" s="96"/>
      <c r="K38" s="97"/>
    </row>
    <row r="39" spans="1:11" s="6" customFormat="1" ht="13.5" customHeight="1">
      <c r="A39" s="90" t="s">
        <v>79</v>
      </c>
      <c r="B39" s="95" t="s">
        <v>94</v>
      </c>
      <c r="C39" s="98"/>
      <c r="D39" s="98"/>
      <c r="E39" s="98"/>
      <c r="F39" s="98">
        <v>14000</v>
      </c>
      <c r="G39" s="98">
        <v>14000</v>
      </c>
      <c r="H39" s="98"/>
      <c r="I39" s="98">
        <v>64000</v>
      </c>
      <c r="J39" s="98">
        <v>64000</v>
      </c>
      <c r="K39" s="99"/>
    </row>
    <row r="40" spans="1:11" s="6" customFormat="1" ht="13.5" customHeight="1">
      <c r="A40" s="142" t="s">
        <v>41</v>
      </c>
      <c r="B40" s="138" t="s">
        <v>95</v>
      </c>
      <c r="C40" s="164">
        <v>4000</v>
      </c>
      <c r="D40" s="164">
        <v>4000</v>
      </c>
      <c r="E40" s="164"/>
      <c r="F40" s="164"/>
      <c r="G40" s="164"/>
      <c r="H40" s="164"/>
      <c r="I40" s="164"/>
      <c r="J40" s="164"/>
      <c r="K40" s="175"/>
    </row>
    <row r="41" spans="1:11" s="6" customFormat="1" ht="13.5" customHeight="1">
      <c r="A41" s="143"/>
      <c r="B41" s="139"/>
      <c r="C41" s="165"/>
      <c r="D41" s="165"/>
      <c r="E41" s="165"/>
      <c r="F41" s="165"/>
      <c r="G41" s="165"/>
      <c r="H41" s="165"/>
      <c r="I41" s="165"/>
      <c r="J41" s="165"/>
      <c r="K41" s="176"/>
    </row>
    <row r="42" spans="1:11" s="6" customFormat="1" ht="13.5" customHeight="1">
      <c r="A42" s="90" t="s">
        <v>11</v>
      </c>
      <c r="B42" s="95"/>
      <c r="C42" s="96"/>
      <c r="D42" s="96"/>
      <c r="E42" s="96"/>
      <c r="F42" s="96"/>
      <c r="G42" s="96"/>
      <c r="H42" s="96"/>
      <c r="I42" s="96"/>
      <c r="J42" s="96"/>
      <c r="K42" s="97"/>
    </row>
    <row r="43" spans="1:11" s="6" customFormat="1" ht="13.5" customHeight="1">
      <c r="A43" s="144" t="s">
        <v>46</v>
      </c>
      <c r="B43" s="170" t="s">
        <v>96</v>
      </c>
      <c r="C43" s="172">
        <v>4000</v>
      </c>
      <c r="D43" s="172">
        <v>4000</v>
      </c>
      <c r="E43" s="164"/>
      <c r="F43" s="164"/>
      <c r="G43" s="164"/>
      <c r="H43" s="164"/>
      <c r="I43" s="164"/>
      <c r="J43" s="164"/>
      <c r="K43" s="175"/>
    </row>
    <row r="44" spans="1:11" s="6" customFormat="1" ht="13.5" customHeight="1" thickBot="1">
      <c r="A44" s="145"/>
      <c r="B44" s="178"/>
      <c r="C44" s="173"/>
      <c r="D44" s="173"/>
      <c r="E44" s="174"/>
      <c r="F44" s="174"/>
      <c r="G44" s="174"/>
      <c r="H44" s="174"/>
      <c r="I44" s="174"/>
      <c r="J44" s="174"/>
      <c r="K44" s="180"/>
    </row>
    <row r="45" spans="1:11" s="6" customFormat="1" ht="30" customHeight="1" thickBot="1">
      <c r="A45" s="63" t="s">
        <v>60</v>
      </c>
      <c r="B45" s="100"/>
      <c r="C45" s="101">
        <f aca="true" t="shared" si="6" ref="C45:K45">C46+C128</f>
        <v>60999100</v>
      </c>
      <c r="D45" s="101">
        <f t="shared" si="6"/>
        <v>60999100</v>
      </c>
      <c r="E45" s="101">
        <f t="shared" si="6"/>
        <v>0</v>
      </c>
      <c r="F45" s="101">
        <f t="shared" si="6"/>
        <v>55230500</v>
      </c>
      <c r="G45" s="101">
        <f t="shared" si="6"/>
        <v>55230500</v>
      </c>
      <c r="H45" s="101">
        <f t="shared" si="6"/>
        <v>0</v>
      </c>
      <c r="I45" s="101">
        <f t="shared" si="6"/>
        <v>57982500</v>
      </c>
      <c r="J45" s="101">
        <f t="shared" si="6"/>
        <v>57982500</v>
      </c>
      <c r="K45" s="102">
        <f t="shared" si="6"/>
        <v>0</v>
      </c>
    </row>
    <row r="46" spans="1:11" s="6" customFormat="1" ht="30" customHeight="1">
      <c r="A46" s="25" t="s">
        <v>61</v>
      </c>
      <c r="B46" s="78"/>
      <c r="C46" s="50">
        <f>C48+C67+C107</f>
        <v>60201500</v>
      </c>
      <c r="D46" s="50">
        <f>D48+D67+D107</f>
        <v>60201500</v>
      </c>
      <c r="E46" s="50">
        <f>E48+E67+E107</f>
        <v>0</v>
      </c>
      <c r="F46" s="50">
        <f aca="true" t="shared" si="7" ref="F46:K46">F49+F68+F108</f>
        <v>54193100</v>
      </c>
      <c r="G46" s="50">
        <f t="shared" si="7"/>
        <v>54193100</v>
      </c>
      <c r="H46" s="50">
        <f t="shared" si="7"/>
        <v>0</v>
      </c>
      <c r="I46" s="50">
        <f t="shared" si="7"/>
        <v>56841600</v>
      </c>
      <c r="J46" s="50">
        <f t="shared" si="7"/>
        <v>56841600</v>
      </c>
      <c r="K46" s="69">
        <f t="shared" si="7"/>
        <v>0</v>
      </c>
    </row>
    <row r="47" spans="1:11" s="18" customFormat="1" ht="16.5" customHeight="1">
      <c r="A47" s="66" t="s">
        <v>11</v>
      </c>
      <c r="B47" s="103"/>
      <c r="C47" s="104"/>
      <c r="D47" s="104"/>
      <c r="E47" s="104"/>
      <c r="F47" s="104"/>
      <c r="G47" s="104"/>
      <c r="H47" s="104"/>
      <c r="I47" s="104"/>
      <c r="J47" s="104"/>
      <c r="K47" s="105"/>
    </row>
    <row r="48" spans="1:11" s="8" customFormat="1" ht="14.25" customHeight="1">
      <c r="A48" s="131" t="s">
        <v>12</v>
      </c>
      <c r="B48" s="7" t="s">
        <v>89</v>
      </c>
      <c r="C48" s="65">
        <f>C51+C56+C65</f>
        <v>54966000</v>
      </c>
      <c r="D48" s="65">
        <f>C48</f>
        <v>54966000</v>
      </c>
      <c r="E48" s="65">
        <f>E51+E56+E65</f>
        <v>0</v>
      </c>
      <c r="F48" s="65">
        <v>0</v>
      </c>
      <c r="G48" s="65">
        <v>0</v>
      </c>
      <c r="H48" s="65">
        <f>H51+H56+H65</f>
        <v>0</v>
      </c>
      <c r="I48" s="65">
        <v>0</v>
      </c>
      <c r="J48" s="65">
        <v>0</v>
      </c>
      <c r="K48" s="106">
        <f>K51+K56+K65</f>
        <v>0</v>
      </c>
    </row>
    <row r="49" spans="1:11" s="8" customFormat="1" ht="12.75" customHeight="1">
      <c r="A49" s="132"/>
      <c r="B49" s="7" t="s">
        <v>97</v>
      </c>
      <c r="C49" s="65">
        <v>0</v>
      </c>
      <c r="D49" s="65">
        <v>0</v>
      </c>
      <c r="E49" s="65">
        <v>0</v>
      </c>
      <c r="F49" s="65">
        <f>F52+F57+F66</f>
        <v>48414500</v>
      </c>
      <c r="G49" s="65">
        <f>G52+G57+G66</f>
        <v>48414500</v>
      </c>
      <c r="H49" s="65">
        <f>H52+H57+H66</f>
        <v>0</v>
      </c>
      <c r="I49" s="65">
        <f>I52+I57+I66</f>
        <v>50905600</v>
      </c>
      <c r="J49" s="65">
        <f>J52+J57+J66</f>
        <v>50905600</v>
      </c>
      <c r="K49" s="106">
        <f>K52+K57+K66</f>
        <v>0</v>
      </c>
    </row>
    <row r="50" spans="1:11" s="6" customFormat="1" ht="12.75">
      <c r="A50" s="67" t="s">
        <v>13</v>
      </c>
      <c r="B50" s="44"/>
      <c r="C50" s="35"/>
      <c r="D50" s="65"/>
      <c r="E50" s="35"/>
      <c r="F50" s="35"/>
      <c r="G50" s="65"/>
      <c r="H50" s="35"/>
      <c r="I50" s="35"/>
      <c r="J50" s="65"/>
      <c r="K50" s="36"/>
    </row>
    <row r="51" spans="1:11" s="4" customFormat="1" ht="12.75">
      <c r="A51" s="133" t="s">
        <v>14</v>
      </c>
      <c r="B51" s="43" t="s">
        <v>98</v>
      </c>
      <c r="C51" s="34">
        <f>C54</f>
        <v>42358200</v>
      </c>
      <c r="D51" s="34">
        <f>C51</f>
        <v>42358200</v>
      </c>
      <c r="E51" s="34">
        <f>E54</f>
        <v>0</v>
      </c>
      <c r="F51" s="34">
        <v>0</v>
      </c>
      <c r="G51" s="34">
        <v>0</v>
      </c>
      <c r="H51" s="34">
        <f>H54</f>
        <v>0</v>
      </c>
      <c r="I51" s="34">
        <v>0</v>
      </c>
      <c r="J51" s="34">
        <f>I51</f>
        <v>0</v>
      </c>
      <c r="K51" s="46">
        <f>K54</f>
        <v>0</v>
      </c>
    </row>
    <row r="52" spans="1:11" s="4" customFormat="1" ht="12.75">
      <c r="A52" s="134"/>
      <c r="B52" s="43" t="s">
        <v>99</v>
      </c>
      <c r="C52" s="34">
        <v>0</v>
      </c>
      <c r="D52" s="34">
        <v>0</v>
      </c>
      <c r="E52" s="34">
        <v>0</v>
      </c>
      <c r="F52" s="34">
        <f>F55</f>
        <v>36996300</v>
      </c>
      <c r="G52" s="34">
        <f>F52</f>
        <v>36996300</v>
      </c>
      <c r="H52" s="34">
        <f>H55</f>
        <v>0</v>
      </c>
      <c r="I52" s="34">
        <f>I55</f>
        <v>38476100</v>
      </c>
      <c r="J52" s="34">
        <f>J55</f>
        <v>38476100</v>
      </c>
      <c r="K52" s="46">
        <f>K55</f>
        <v>0</v>
      </c>
    </row>
    <row r="53" spans="1:11" s="6" customFormat="1" ht="12.75">
      <c r="A53" s="67" t="s">
        <v>11</v>
      </c>
      <c r="B53" s="44"/>
      <c r="C53" s="35"/>
      <c r="D53" s="65"/>
      <c r="E53" s="35"/>
      <c r="F53" s="35"/>
      <c r="G53" s="65"/>
      <c r="H53" s="35"/>
      <c r="I53" s="35"/>
      <c r="J53" s="65"/>
      <c r="K53" s="36"/>
    </row>
    <row r="54" spans="1:11" s="6" customFormat="1" ht="12.75" customHeight="1">
      <c r="A54" s="126" t="s">
        <v>15</v>
      </c>
      <c r="B54" s="44" t="s">
        <v>100</v>
      </c>
      <c r="C54" s="35">
        <f>33256900+9101300</f>
        <v>42358200</v>
      </c>
      <c r="D54" s="35">
        <f>C54</f>
        <v>42358200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6">
        <v>0</v>
      </c>
    </row>
    <row r="55" spans="1:11" s="6" customFormat="1" ht="12.75" customHeight="1">
      <c r="A55" s="127"/>
      <c r="B55" s="44" t="s">
        <v>101</v>
      </c>
      <c r="C55" s="35">
        <v>0</v>
      </c>
      <c r="D55" s="35">
        <v>0</v>
      </c>
      <c r="E55" s="35">
        <v>0</v>
      </c>
      <c r="F55" s="35">
        <v>36996300</v>
      </c>
      <c r="G55" s="35">
        <f>F55</f>
        <v>36996300</v>
      </c>
      <c r="H55" s="35"/>
      <c r="I55" s="35">
        <v>38476100</v>
      </c>
      <c r="J55" s="35">
        <f>I55</f>
        <v>38476100</v>
      </c>
      <c r="K55" s="36">
        <v>0</v>
      </c>
    </row>
    <row r="56" spans="1:11" s="4" customFormat="1" ht="12.75">
      <c r="A56" s="133" t="s">
        <v>16</v>
      </c>
      <c r="B56" s="43" t="s">
        <v>102</v>
      </c>
      <c r="C56" s="34">
        <f>SUM(C59:C64)</f>
        <v>79200</v>
      </c>
      <c r="D56" s="34">
        <f>C56</f>
        <v>79200</v>
      </c>
      <c r="E56" s="34">
        <f>E59+E61+E63</f>
        <v>0</v>
      </c>
      <c r="F56" s="34">
        <v>0</v>
      </c>
      <c r="G56" s="34">
        <v>0</v>
      </c>
      <c r="H56" s="34">
        <f>H59+H61+H63</f>
        <v>0</v>
      </c>
      <c r="I56" s="34">
        <v>0</v>
      </c>
      <c r="J56" s="34">
        <f>I56</f>
        <v>0</v>
      </c>
      <c r="K56" s="46">
        <f>K59+K61+K63</f>
        <v>0</v>
      </c>
    </row>
    <row r="57" spans="1:11" s="4" customFormat="1" ht="12.75">
      <c r="A57" s="134"/>
      <c r="B57" s="43" t="s">
        <v>103</v>
      </c>
      <c r="C57" s="34">
        <v>0</v>
      </c>
      <c r="D57" s="34">
        <v>0</v>
      </c>
      <c r="E57" s="34">
        <v>0</v>
      </c>
      <c r="F57" s="34">
        <f aca="true" t="shared" si="8" ref="F57:K57">SUM(F59:F64)</f>
        <v>245200</v>
      </c>
      <c r="G57" s="34">
        <f t="shared" si="8"/>
        <v>245200</v>
      </c>
      <c r="H57" s="34">
        <f t="shared" si="8"/>
        <v>0</v>
      </c>
      <c r="I57" s="34">
        <f t="shared" si="8"/>
        <v>809700</v>
      </c>
      <c r="J57" s="34">
        <f t="shared" si="8"/>
        <v>809700</v>
      </c>
      <c r="K57" s="46">
        <f t="shared" si="8"/>
        <v>0</v>
      </c>
    </row>
    <row r="58" spans="1:11" s="6" customFormat="1" ht="12.75">
      <c r="A58" s="67" t="s">
        <v>11</v>
      </c>
      <c r="B58" s="44"/>
      <c r="C58" s="35"/>
      <c r="D58" s="65"/>
      <c r="E58" s="35"/>
      <c r="F58" s="35"/>
      <c r="G58" s="65"/>
      <c r="H58" s="35"/>
      <c r="I58" s="35"/>
      <c r="J58" s="65"/>
      <c r="K58" s="36"/>
    </row>
    <row r="59" spans="1:11" s="6" customFormat="1" ht="12.75">
      <c r="A59" s="126" t="s">
        <v>17</v>
      </c>
      <c r="B59" s="44" t="s">
        <v>104</v>
      </c>
      <c r="C59" s="35">
        <v>16100</v>
      </c>
      <c r="D59" s="35">
        <f>C59</f>
        <v>16100</v>
      </c>
      <c r="E59" s="35">
        <v>0</v>
      </c>
      <c r="F59" s="35">
        <v>0</v>
      </c>
      <c r="G59" s="35">
        <f>F59</f>
        <v>0</v>
      </c>
      <c r="H59" s="35">
        <v>0</v>
      </c>
      <c r="I59" s="35">
        <v>0</v>
      </c>
      <c r="J59" s="35">
        <f aca="true" t="shared" si="9" ref="J59:J67">I59</f>
        <v>0</v>
      </c>
      <c r="K59" s="36">
        <v>0</v>
      </c>
    </row>
    <row r="60" spans="1:11" s="6" customFormat="1" ht="12.75">
      <c r="A60" s="127"/>
      <c r="B60" s="44" t="s">
        <v>105</v>
      </c>
      <c r="C60" s="35">
        <v>0</v>
      </c>
      <c r="D60" s="35">
        <v>0</v>
      </c>
      <c r="E60" s="35">
        <v>0</v>
      </c>
      <c r="F60" s="35">
        <v>16100</v>
      </c>
      <c r="G60" s="35">
        <f>F60</f>
        <v>16100</v>
      </c>
      <c r="H60" s="35">
        <v>0</v>
      </c>
      <c r="I60" s="35">
        <v>16100</v>
      </c>
      <c r="J60" s="35">
        <f t="shared" si="9"/>
        <v>16100</v>
      </c>
      <c r="K60" s="36"/>
    </row>
    <row r="61" spans="1:11" s="6" customFormat="1" ht="20.25" customHeight="1">
      <c r="A61" s="126" t="s">
        <v>18</v>
      </c>
      <c r="B61" s="44" t="s">
        <v>106</v>
      </c>
      <c r="C61" s="35">
        <v>23700</v>
      </c>
      <c r="D61" s="35">
        <f>C61</f>
        <v>23700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f t="shared" si="9"/>
        <v>0</v>
      </c>
      <c r="K61" s="36"/>
    </row>
    <row r="62" spans="1:11" s="6" customFormat="1" ht="20.25" customHeight="1">
      <c r="A62" s="127"/>
      <c r="B62" s="44" t="s">
        <v>107</v>
      </c>
      <c r="C62" s="35">
        <v>0</v>
      </c>
      <c r="D62" s="35">
        <v>0</v>
      </c>
      <c r="E62" s="35">
        <v>0</v>
      </c>
      <c r="F62" s="35">
        <v>23700</v>
      </c>
      <c r="G62" s="35">
        <f>F62</f>
        <v>23700</v>
      </c>
      <c r="H62" s="35">
        <v>0</v>
      </c>
      <c r="I62" s="35">
        <v>23700</v>
      </c>
      <c r="J62" s="35">
        <f t="shared" si="9"/>
        <v>23700</v>
      </c>
      <c r="K62" s="36"/>
    </row>
    <row r="63" spans="1:11" s="6" customFormat="1" ht="12.75">
      <c r="A63" s="67" t="s">
        <v>19</v>
      </c>
      <c r="B63" s="44" t="s">
        <v>108</v>
      </c>
      <c r="C63" s="35">
        <v>39400</v>
      </c>
      <c r="D63" s="35">
        <f>C63</f>
        <v>39400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f t="shared" si="9"/>
        <v>0</v>
      </c>
      <c r="K63" s="36"/>
    </row>
    <row r="64" spans="1:11" s="6" customFormat="1" ht="12.75">
      <c r="A64" s="67" t="s">
        <v>19</v>
      </c>
      <c r="B64" s="44" t="s">
        <v>109</v>
      </c>
      <c r="C64" s="35">
        <v>0</v>
      </c>
      <c r="D64" s="35">
        <v>0</v>
      </c>
      <c r="E64" s="35">
        <v>0</v>
      </c>
      <c r="F64" s="35">
        <v>205400</v>
      </c>
      <c r="G64" s="35">
        <f>F64</f>
        <v>205400</v>
      </c>
      <c r="H64" s="35">
        <v>0</v>
      </c>
      <c r="I64" s="35">
        <v>769900</v>
      </c>
      <c r="J64" s="35">
        <f t="shared" si="9"/>
        <v>769900</v>
      </c>
      <c r="K64" s="36"/>
    </row>
    <row r="65" spans="1:11" s="4" customFormat="1" ht="12.75" customHeight="1">
      <c r="A65" s="133" t="s">
        <v>20</v>
      </c>
      <c r="B65" s="43" t="s">
        <v>110</v>
      </c>
      <c r="C65" s="34">
        <f>10043400+2524600-39400</f>
        <v>12528600</v>
      </c>
      <c r="D65" s="34">
        <f>C65</f>
        <v>12528600</v>
      </c>
      <c r="E65" s="34"/>
      <c r="F65" s="34">
        <v>0</v>
      </c>
      <c r="G65" s="34">
        <f>F65</f>
        <v>0</v>
      </c>
      <c r="H65" s="34"/>
      <c r="I65" s="34">
        <v>0</v>
      </c>
      <c r="J65" s="34">
        <f t="shared" si="9"/>
        <v>0</v>
      </c>
      <c r="K65" s="46"/>
    </row>
    <row r="66" spans="1:11" s="4" customFormat="1" ht="12.75" customHeight="1">
      <c r="A66" s="134"/>
      <c r="B66" s="43" t="s">
        <v>111</v>
      </c>
      <c r="C66" s="34">
        <v>0</v>
      </c>
      <c r="D66" s="34">
        <v>0</v>
      </c>
      <c r="E66" s="34"/>
      <c r="F66" s="34">
        <v>11173000</v>
      </c>
      <c r="G66" s="34">
        <f>F66</f>
        <v>11173000</v>
      </c>
      <c r="H66" s="34"/>
      <c r="I66" s="34">
        <v>11619800</v>
      </c>
      <c r="J66" s="34">
        <f t="shared" si="9"/>
        <v>11619800</v>
      </c>
      <c r="K66" s="46"/>
    </row>
    <row r="67" spans="1:11" s="8" customFormat="1" ht="12.75">
      <c r="A67" s="131" t="s">
        <v>21</v>
      </c>
      <c r="B67" s="7" t="s">
        <v>112</v>
      </c>
      <c r="C67" s="65">
        <f>C70+C72+C79+C81+C83+C96</f>
        <v>2707600</v>
      </c>
      <c r="D67" s="65">
        <f>C67</f>
        <v>2707600</v>
      </c>
      <c r="E67" s="65">
        <f>E70+E72+E79+E83+E96</f>
        <v>0</v>
      </c>
      <c r="F67" s="65">
        <v>0</v>
      </c>
      <c r="G67" s="65">
        <f>F67</f>
        <v>0</v>
      </c>
      <c r="H67" s="65">
        <f>H70+H72+H79+H83+H96</f>
        <v>0</v>
      </c>
      <c r="I67" s="65">
        <v>0</v>
      </c>
      <c r="J67" s="65">
        <f t="shared" si="9"/>
        <v>0</v>
      </c>
      <c r="K67" s="106">
        <f>K70+K72+K79+K83+K96</f>
        <v>0</v>
      </c>
    </row>
    <row r="68" spans="1:11" s="8" customFormat="1" ht="12.75">
      <c r="A68" s="132"/>
      <c r="B68" s="7" t="s">
        <v>113</v>
      </c>
      <c r="C68" s="65">
        <v>0</v>
      </c>
      <c r="D68" s="65">
        <v>0</v>
      </c>
      <c r="E68" s="65"/>
      <c r="F68" s="65">
        <f aca="true" t="shared" si="10" ref="F68:K68">F71+F73+F80+F82+F84+F97</f>
        <v>3104400</v>
      </c>
      <c r="G68" s="65">
        <f t="shared" si="10"/>
        <v>3104400</v>
      </c>
      <c r="H68" s="65">
        <f t="shared" si="10"/>
        <v>0</v>
      </c>
      <c r="I68" s="65">
        <f t="shared" si="10"/>
        <v>3261800</v>
      </c>
      <c r="J68" s="65">
        <f t="shared" si="10"/>
        <v>3261800</v>
      </c>
      <c r="K68" s="106">
        <f t="shared" si="10"/>
        <v>0</v>
      </c>
    </row>
    <row r="69" spans="1:11" s="6" customFormat="1" ht="12.75">
      <c r="A69" s="67" t="s">
        <v>13</v>
      </c>
      <c r="B69" s="44"/>
      <c r="C69" s="35"/>
      <c r="D69" s="65"/>
      <c r="E69" s="35"/>
      <c r="F69" s="35"/>
      <c r="G69" s="65"/>
      <c r="H69" s="35"/>
      <c r="I69" s="35"/>
      <c r="J69" s="65"/>
      <c r="K69" s="36"/>
    </row>
    <row r="70" spans="1:11" s="4" customFormat="1" ht="12.75">
      <c r="A70" s="133" t="s">
        <v>22</v>
      </c>
      <c r="B70" s="43" t="s">
        <v>114</v>
      </c>
      <c r="C70" s="34">
        <v>179000</v>
      </c>
      <c r="D70" s="34">
        <f>C70</f>
        <v>179000</v>
      </c>
      <c r="E70" s="34">
        <v>0</v>
      </c>
      <c r="F70" s="34">
        <v>0</v>
      </c>
      <c r="G70" s="34">
        <f>F70</f>
        <v>0</v>
      </c>
      <c r="H70" s="34">
        <v>0</v>
      </c>
      <c r="I70" s="34">
        <v>0</v>
      </c>
      <c r="J70" s="34">
        <f>I70</f>
        <v>0</v>
      </c>
      <c r="K70" s="46"/>
    </row>
    <row r="71" spans="1:11" s="4" customFormat="1" ht="12.75">
      <c r="A71" s="134"/>
      <c r="B71" s="43" t="s">
        <v>115</v>
      </c>
      <c r="C71" s="34">
        <v>0</v>
      </c>
      <c r="D71" s="34">
        <v>0</v>
      </c>
      <c r="E71" s="34">
        <v>0</v>
      </c>
      <c r="F71" s="34">
        <v>179200</v>
      </c>
      <c r="G71" s="34">
        <f>F71</f>
        <v>179200</v>
      </c>
      <c r="H71" s="34"/>
      <c r="I71" s="34">
        <v>179200</v>
      </c>
      <c r="J71" s="34">
        <f>I71</f>
        <v>179200</v>
      </c>
      <c r="K71" s="46"/>
    </row>
    <row r="72" spans="1:11" s="4" customFormat="1" ht="12.75">
      <c r="A72" s="133" t="s">
        <v>23</v>
      </c>
      <c r="B72" s="43" t="s">
        <v>116</v>
      </c>
      <c r="C72" s="34">
        <f>C75+C77</f>
        <v>6500</v>
      </c>
      <c r="D72" s="34">
        <f>C72</f>
        <v>6500</v>
      </c>
      <c r="E72" s="34">
        <f>E75+E77</f>
        <v>0</v>
      </c>
      <c r="F72" s="34">
        <v>0</v>
      </c>
      <c r="G72" s="34">
        <f>F72</f>
        <v>0</v>
      </c>
      <c r="H72" s="34">
        <f>H75+H77</f>
        <v>0</v>
      </c>
      <c r="I72" s="34">
        <v>0</v>
      </c>
      <c r="J72" s="34">
        <f>I72</f>
        <v>0</v>
      </c>
      <c r="K72" s="46">
        <f>K75+K77</f>
        <v>0</v>
      </c>
    </row>
    <row r="73" spans="1:11" s="4" customFormat="1" ht="12.75">
      <c r="A73" s="134"/>
      <c r="B73" s="43" t="s">
        <v>117</v>
      </c>
      <c r="C73" s="34">
        <v>0</v>
      </c>
      <c r="D73" s="34">
        <v>0</v>
      </c>
      <c r="E73" s="34">
        <v>0</v>
      </c>
      <c r="F73" s="34">
        <f>F76+F78</f>
        <v>6500</v>
      </c>
      <c r="G73" s="34">
        <f>G76+G78</f>
        <v>6500</v>
      </c>
      <c r="H73" s="34">
        <f>H76+H78</f>
        <v>0</v>
      </c>
      <c r="I73" s="34">
        <f>I76+I78</f>
        <v>6500</v>
      </c>
      <c r="J73" s="34">
        <f>J76+J78</f>
        <v>6500</v>
      </c>
      <c r="K73" s="46">
        <f>K76+K78</f>
        <v>0</v>
      </c>
    </row>
    <row r="74" spans="1:11" s="6" customFormat="1" ht="12.75">
      <c r="A74" s="67" t="s">
        <v>11</v>
      </c>
      <c r="B74" s="44"/>
      <c r="C74" s="35"/>
      <c r="D74" s="65"/>
      <c r="E74" s="35"/>
      <c r="F74" s="35"/>
      <c r="G74" s="65"/>
      <c r="H74" s="35"/>
      <c r="I74" s="35"/>
      <c r="J74" s="65"/>
      <c r="K74" s="36"/>
    </row>
    <row r="75" spans="1:11" s="6" customFormat="1" ht="12.75">
      <c r="A75" s="126" t="s">
        <v>17</v>
      </c>
      <c r="B75" s="44" t="s">
        <v>118</v>
      </c>
      <c r="C75" s="35">
        <v>3100</v>
      </c>
      <c r="D75" s="35">
        <f>C75</f>
        <v>3100</v>
      </c>
      <c r="E75" s="35">
        <v>0</v>
      </c>
      <c r="F75" s="35">
        <v>0</v>
      </c>
      <c r="G75" s="35">
        <f aca="true" t="shared" si="11" ref="G75:G83">F75</f>
        <v>0</v>
      </c>
      <c r="H75" s="35">
        <v>0</v>
      </c>
      <c r="I75" s="35">
        <v>0</v>
      </c>
      <c r="J75" s="35">
        <f aca="true" t="shared" si="12" ref="J75:J83">I75</f>
        <v>0</v>
      </c>
      <c r="K75" s="36">
        <v>0</v>
      </c>
    </row>
    <row r="76" spans="1:11" s="6" customFormat="1" ht="12.75">
      <c r="A76" s="127"/>
      <c r="B76" s="44" t="s">
        <v>119</v>
      </c>
      <c r="C76" s="35">
        <v>0</v>
      </c>
      <c r="D76" s="35">
        <v>0</v>
      </c>
      <c r="E76" s="35">
        <v>0</v>
      </c>
      <c r="F76" s="35">
        <v>3100</v>
      </c>
      <c r="G76" s="35">
        <f t="shared" si="11"/>
        <v>3100</v>
      </c>
      <c r="H76" s="35"/>
      <c r="I76" s="35">
        <v>3100</v>
      </c>
      <c r="J76" s="35">
        <f t="shared" si="12"/>
        <v>3100</v>
      </c>
      <c r="K76" s="36"/>
    </row>
    <row r="77" spans="1:11" s="6" customFormat="1" ht="12.75">
      <c r="A77" s="126" t="s">
        <v>24</v>
      </c>
      <c r="B77" s="44" t="s">
        <v>120</v>
      </c>
      <c r="C77" s="35">
        <v>3400</v>
      </c>
      <c r="D77" s="35">
        <f>C77</f>
        <v>3400</v>
      </c>
      <c r="E77" s="35">
        <v>0</v>
      </c>
      <c r="F77" s="35">
        <v>0</v>
      </c>
      <c r="G77" s="35">
        <f t="shared" si="11"/>
        <v>0</v>
      </c>
      <c r="H77" s="35">
        <v>0</v>
      </c>
      <c r="I77" s="35">
        <v>0</v>
      </c>
      <c r="J77" s="35">
        <f t="shared" si="12"/>
        <v>0</v>
      </c>
      <c r="K77" s="36">
        <v>0</v>
      </c>
    </row>
    <row r="78" spans="1:11" s="6" customFormat="1" ht="12.75">
      <c r="A78" s="127"/>
      <c r="B78" s="44" t="s">
        <v>121</v>
      </c>
      <c r="C78" s="35">
        <v>0</v>
      </c>
      <c r="D78" s="35">
        <v>0</v>
      </c>
      <c r="E78" s="35">
        <v>0</v>
      </c>
      <c r="F78" s="35">
        <v>3400</v>
      </c>
      <c r="G78" s="35">
        <f t="shared" si="11"/>
        <v>3400</v>
      </c>
      <c r="H78" s="35">
        <v>0</v>
      </c>
      <c r="I78" s="35">
        <v>3400</v>
      </c>
      <c r="J78" s="35">
        <f t="shared" si="12"/>
        <v>3400</v>
      </c>
      <c r="K78" s="36">
        <v>0</v>
      </c>
    </row>
    <row r="79" spans="1:11" s="4" customFormat="1" ht="12.75">
      <c r="A79" s="133" t="s">
        <v>25</v>
      </c>
      <c r="B79" s="43" t="s">
        <v>122</v>
      </c>
      <c r="C79" s="34">
        <f>1362100-150000</f>
        <v>1212100</v>
      </c>
      <c r="D79" s="34">
        <f>C79</f>
        <v>1212100</v>
      </c>
      <c r="E79" s="34">
        <v>0</v>
      </c>
      <c r="F79" s="34">
        <v>0</v>
      </c>
      <c r="G79" s="34">
        <f t="shared" si="11"/>
        <v>0</v>
      </c>
      <c r="H79" s="34">
        <v>0</v>
      </c>
      <c r="I79" s="34">
        <v>0</v>
      </c>
      <c r="J79" s="34">
        <f t="shared" si="12"/>
        <v>0</v>
      </c>
      <c r="K79" s="46">
        <v>0</v>
      </c>
    </row>
    <row r="80" spans="1:11" s="4" customFormat="1" ht="12.75">
      <c r="A80" s="134"/>
      <c r="B80" s="43" t="s">
        <v>123</v>
      </c>
      <c r="C80" s="34">
        <v>0</v>
      </c>
      <c r="D80" s="34">
        <v>0</v>
      </c>
      <c r="E80" s="34">
        <v>0</v>
      </c>
      <c r="F80" s="34">
        <v>1498500</v>
      </c>
      <c r="G80" s="34">
        <f t="shared" si="11"/>
        <v>1498500</v>
      </c>
      <c r="H80" s="34"/>
      <c r="I80" s="34">
        <v>1655900</v>
      </c>
      <c r="J80" s="34">
        <f t="shared" si="12"/>
        <v>1655900</v>
      </c>
      <c r="K80" s="46"/>
    </row>
    <row r="81" spans="1:11" s="4" customFormat="1" ht="12.75" customHeight="1">
      <c r="A81" s="133" t="s">
        <v>48</v>
      </c>
      <c r="B81" s="43" t="s">
        <v>124</v>
      </c>
      <c r="C81" s="34">
        <v>30000</v>
      </c>
      <c r="D81" s="34">
        <f>C81</f>
        <v>30000</v>
      </c>
      <c r="E81" s="34">
        <v>0</v>
      </c>
      <c r="F81" s="34">
        <v>0</v>
      </c>
      <c r="G81" s="34">
        <f t="shared" si="11"/>
        <v>0</v>
      </c>
      <c r="H81" s="34">
        <v>0</v>
      </c>
      <c r="I81" s="34">
        <v>0</v>
      </c>
      <c r="J81" s="34">
        <f t="shared" si="12"/>
        <v>0</v>
      </c>
      <c r="K81" s="46">
        <v>0</v>
      </c>
    </row>
    <row r="82" spans="1:11" s="4" customFormat="1" ht="12.75" customHeight="1">
      <c r="A82" s="134"/>
      <c r="B82" s="43" t="s">
        <v>125</v>
      </c>
      <c r="C82" s="34">
        <v>0</v>
      </c>
      <c r="D82" s="34">
        <v>0</v>
      </c>
      <c r="E82" s="34">
        <v>0</v>
      </c>
      <c r="F82" s="34">
        <v>30000</v>
      </c>
      <c r="G82" s="34">
        <f t="shared" si="11"/>
        <v>30000</v>
      </c>
      <c r="H82" s="34"/>
      <c r="I82" s="34">
        <v>30000</v>
      </c>
      <c r="J82" s="34">
        <f t="shared" si="12"/>
        <v>30000</v>
      </c>
      <c r="K82" s="46"/>
    </row>
    <row r="83" spans="1:11" s="4" customFormat="1" ht="12.75" customHeight="1">
      <c r="A83" s="133" t="s">
        <v>26</v>
      </c>
      <c r="B83" s="43" t="s">
        <v>126</v>
      </c>
      <c r="C83" s="34">
        <f>SUM(C86:C94)</f>
        <v>662600</v>
      </c>
      <c r="D83" s="34">
        <f>SUM(D86:D94)</f>
        <v>662600</v>
      </c>
      <c r="E83" s="34">
        <f>SUM(E86:E94)</f>
        <v>0</v>
      </c>
      <c r="F83" s="34">
        <v>0</v>
      </c>
      <c r="G83" s="34">
        <f t="shared" si="11"/>
        <v>0</v>
      </c>
      <c r="H83" s="34">
        <f>H86+H88+H92+H94</f>
        <v>0</v>
      </c>
      <c r="I83" s="34">
        <v>0</v>
      </c>
      <c r="J83" s="34">
        <f t="shared" si="12"/>
        <v>0</v>
      </c>
      <c r="K83" s="46">
        <f>K86+K88+K92+K94</f>
        <v>0</v>
      </c>
    </row>
    <row r="84" spans="1:11" s="4" customFormat="1" ht="12.75" customHeight="1">
      <c r="A84" s="134"/>
      <c r="B84" s="43" t="s">
        <v>127</v>
      </c>
      <c r="C84" s="34">
        <v>0</v>
      </c>
      <c r="D84" s="34">
        <v>0</v>
      </c>
      <c r="E84" s="34">
        <v>0</v>
      </c>
      <c r="F84" s="34">
        <f aca="true" t="shared" si="13" ref="F84:K84">SUM(F86:F95)</f>
        <v>742200</v>
      </c>
      <c r="G84" s="34">
        <f t="shared" si="13"/>
        <v>742200</v>
      </c>
      <c r="H84" s="34">
        <f t="shared" si="13"/>
        <v>0</v>
      </c>
      <c r="I84" s="34">
        <f t="shared" si="13"/>
        <v>742200</v>
      </c>
      <c r="J84" s="34">
        <f t="shared" si="13"/>
        <v>742200</v>
      </c>
      <c r="K84" s="46">
        <f t="shared" si="13"/>
        <v>0</v>
      </c>
    </row>
    <row r="85" spans="1:11" s="6" customFormat="1" ht="12.75">
      <c r="A85" s="67" t="s">
        <v>11</v>
      </c>
      <c r="B85" s="44"/>
      <c r="C85" s="35"/>
      <c r="D85" s="65"/>
      <c r="E85" s="35"/>
      <c r="F85" s="35"/>
      <c r="G85" s="65"/>
      <c r="H85" s="35"/>
      <c r="I85" s="35"/>
      <c r="J85" s="65"/>
      <c r="K85" s="36"/>
    </row>
    <row r="86" spans="1:11" s="6" customFormat="1" ht="12.75" customHeight="1">
      <c r="A86" s="126" t="s">
        <v>27</v>
      </c>
      <c r="B86" s="44" t="s">
        <v>128</v>
      </c>
      <c r="C86" s="35">
        <v>60400</v>
      </c>
      <c r="D86" s="35">
        <f>C86</f>
        <v>60400</v>
      </c>
      <c r="E86" s="35"/>
      <c r="F86" s="35">
        <v>0</v>
      </c>
      <c r="G86" s="35">
        <f aca="true" t="shared" si="14" ref="G86:G96">F86</f>
        <v>0</v>
      </c>
      <c r="H86" s="35"/>
      <c r="I86" s="35">
        <v>0</v>
      </c>
      <c r="J86" s="35">
        <f aca="true" t="shared" si="15" ref="J86:J96">I86</f>
        <v>0</v>
      </c>
      <c r="K86" s="36"/>
    </row>
    <row r="87" spans="1:11" s="6" customFormat="1" ht="12.75" customHeight="1">
      <c r="A87" s="127"/>
      <c r="B87" s="44" t="s">
        <v>129</v>
      </c>
      <c r="C87" s="35">
        <v>0</v>
      </c>
      <c r="D87" s="35">
        <v>0</v>
      </c>
      <c r="E87" s="35"/>
      <c r="F87" s="35">
        <v>60400</v>
      </c>
      <c r="G87" s="35">
        <f t="shared" si="14"/>
        <v>60400</v>
      </c>
      <c r="H87" s="35"/>
      <c r="I87" s="35">
        <v>60400</v>
      </c>
      <c r="J87" s="35">
        <f t="shared" si="15"/>
        <v>60400</v>
      </c>
      <c r="K87" s="36"/>
    </row>
    <row r="88" spans="1:11" s="6" customFormat="1" ht="18.75" customHeight="1">
      <c r="A88" s="126" t="s">
        <v>28</v>
      </c>
      <c r="B88" s="44" t="s">
        <v>130</v>
      </c>
      <c r="C88" s="35">
        <v>1300</v>
      </c>
      <c r="D88" s="35">
        <f>C88</f>
        <v>1300</v>
      </c>
      <c r="E88" s="35">
        <v>0</v>
      </c>
      <c r="F88" s="35">
        <v>0</v>
      </c>
      <c r="G88" s="35">
        <f t="shared" si="14"/>
        <v>0</v>
      </c>
      <c r="H88" s="35">
        <v>0</v>
      </c>
      <c r="I88" s="35">
        <v>0</v>
      </c>
      <c r="J88" s="35">
        <f t="shared" si="15"/>
        <v>0</v>
      </c>
      <c r="K88" s="36">
        <v>0</v>
      </c>
    </row>
    <row r="89" spans="1:11" s="6" customFormat="1" ht="18.75" customHeight="1">
      <c r="A89" s="127"/>
      <c r="B89" s="44" t="s">
        <v>131</v>
      </c>
      <c r="C89" s="35">
        <v>0</v>
      </c>
      <c r="D89" s="35">
        <v>0</v>
      </c>
      <c r="E89" s="35"/>
      <c r="F89" s="35">
        <v>1300</v>
      </c>
      <c r="G89" s="35">
        <f t="shared" si="14"/>
        <v>1300</v>
      </c>
      <c r="H89" s="35">
        <v>0</v>
      </c>
      <c r="I89" s="35">
        <v>1300</v>
      </c>
      <c r="J89" s="35">
        <f t="shared" si="15"/>
        <v>1300</v>
      </c>
      <c r="K89" s="36"/>
    </row>
    <row r="90" spans="1:11" s="6" customFormat="1" ht="30.75" customHeight="1">
      <c r="A90" s="126" t="s">
        <v>29</v>
      </c>
      <c r="B90" s="44" t="s">
        <v>132</v>
      </c>
      <c r="C90" s="35">
        <v>117900</v>
      </c>
      <c r="D90" s="35">
        <f>C90</f>
        <v>117900</v>
      </c>
      <c r="E90" s="35"/>
      <c r="F90" s="35">
        <v>0</v>
      </c>
      <c r="G90" s="35">
        <f t="shared" si="14"/>
        <v>0</v>
      </c>
      <c r="H90" s="35"/>
      <c r="I90" s="35">
        <v>0</v>
      </c>
      <c r="J90" s="35">
        <f t="shared" si="15"/>
        <v>0</v>
      </c>
      <c r="K90" s="36"/>
    </row>
    <row r="91" spans="1:11" s="6" customFormat="1" ht="32.25" customHeight="1">
      <c r="A91" s="127"/>
      <c r="B91" s="44" t="s">
        <v>133</v>
      </c>
      <c r="C91" s="35">
        <v>0</v>
      </c>
      <c r="D91" s="35">
        <v>0</v>
      </c>
      <c r="E91" s="35"/>
      <c r="F91" s="35">
        <v>117900</v>
      </c>
      <c r="G91" s="35">
        <f t="shared" si="14"/>
        <v>117900</v>
      </c>
      <c r="H91" s="35"/>
      <c r="I91" s="35">
        <v>117900</v>
      </c>
      <c r="J91" s="35">
        <f t="shared" si="15"/>
        <v>117900</v>
      </c>
      <c r="K91" s="36"/>
    </row>
    <row r="92" spans="1:11" s="6" customFormat="1" ht="21.75" customHeight="1">
      <c r="A92" s="126" t="s">
        <v>74</v>
      </c>
      <c r="B92" s="44" t="s">
        <v>134</v>
      </c>
      <c r="C92" s="35">
        <v>113000</v>
      </c>
      <c r="D92" s="35">
        <f>C92</f>
        <v>113000</v>
      </c>
      <c r="E92" s="35">
        <v>0</v>
      </c>
      <c r="F92" s="35">
        <v>0</v>
      </c>
      <c r="G92" s="35">
        <f t="shared" si="14"/>
        <v>0</v>
      </c>
      <c r="H92" s="35">
        <v>0</v>
      </c>
      <c r="I92" s="35">
        <v>0</v>
      </c>
      <c r="J92" s="35">
        <f t="shared" si="15"/>
        <v>0</v>
      </c>
      <c r="K92" s="36">
        <v>0</v>
      </c>
    </row>
    <row r="93" spans="1:11" s="6" customFormat="1" ht="21.75" customHeight="1">
      <c r="A93" s="127"/>
      <c r="B93" s="44" t="s">
        <v>135</v>
      </c>
      <c r="C93" s="35">
        <v>0</v>
      </c>
      <c r="D93" s="35">
        <v>0</v>
      </c>
      <c r="E93" s="35"/>
      <c r="F93" s="35">
        <v>113000</v>
      </c>
      <c r="G93" s="35">
        <f t="shared" si="14"/>
        <v>113000</v>
      </c>
      <c r="H93" s="35">
        <v>0</v>
      </c>
      <c r="I93" s="35">
        <v>113000</v>
      </c>
      <c r="J93" s="35">
        <f t="shared" si="15"/>
        <v>113000</v>
      </c>
      <c r="K93" s="36"/>
    </row>
    <row r="94" spans="1:11" s="6" customFormat="1" ht="15.75" customHeight="1">
      <c r="A94" s="126" t="s">
        <v>31</v>
      </c>
      <c r="B94" s="44" t="s">
        <v>136</v>
      </c>
      <c r="C94" s="35">
        <f>382400-12400</f>
        <v>370000</v>
      </c>
      <c r="D94" s="35">
        <f>C94</f>
        <v>370000</v>
      </c>
      <c r="E94" s="35"/>
      <c r="F94" s="35">
        <v>0</v>
      </c>
      <c r="G94" s="35">
        <f t="shared" si="14"/>
        <v>0</v>
      </c>
      <c r="H94" s="35"/>
      <c r="I94" s="35">
        <v>0</v>
      </c>
      <c r="J94" s="35">
        <f t="shared" si="15"/>
        <v>0</v>
      </c>
      <c r="K94" s="36"/>
    </row>
    <row r="95" spans="1:11" s="6" customFormat="1" ht="15.75" customHeight="1">
      <c r="A95" s="127"/>
      <c r="B95" s="44" t="s">
        <v>137</v>
      </c>
      <c r="C95" s="35">
        <v>0</v>
      </c>
      <c r="D95" s="35">
        <v>0</v>
      </c>
      <c r="E95" s="35"/>
      <c r="F95" s="35">
        <v>449600</v>
      </c>
      <c r="G95" s="35">
        <f t="shared" si="14"/>
        <v>449600</v>
      </c>
      <c r="H95" s="35"/>
      <c r="I95" s="35">
        <v>449600</v>
      </c>
      <c r="J95" s="35">
        <f t="shared" si="15"/>
        <v>449600</v>
      </c>
      <c r="K95" s="36"/>
    </row>
    <row r="96" spans="1:11" s="4" customFormat="1" ht="12.75">
      <c r="A96" s="133" t="s">
        <v>32</v>
      </c>
      <c r="B96" s="43" t="s">
        <v>138</v>
      </c>
      <c r="C96" s="34">
        <f>SUM(C99:C106)</f>
        <v>617400</v>
      </c>
      <c r="D96" s="34">
        <f>C96</f>
        <v>617400</v>
      </c>
      <c r="E96" s="34">
        <f>SUM(E99:E105)</f>
        <v>0</v>
      </c>
      <c r="F96" s="34">
        <v>0</v>
      </c>
      <c r="G96" s="34">
        <f t="shared" si="14"/>
        <v>0</v>
      </c>
      <c r="H96" s="34">
        <f>SUM(H99:H105)</f>
        <v>0</v>
      </c>
      <c r="I96" s="34">
        <v>0</v>
      </c>
      <c r="J96" s="34">
        <f t="shared" si="15"/>
        <v>0</v>
      </c>
      <c r="K96" s="46">
        <f>SUM(K99:K105)</f>
        <v>0</v>
      </c>
    </row>
    <row r="97" spans="1:11" s="4" customFormat="1" ht="12.75">
      <c r="A97" s="134"/>
      <c r="B97" s="43" t="s">
        <v>139</v>
      </c>
      <c r="C97" s="34">
        <v>0</v>
      </c>
      <c r="D97" s="34">
        <v>0</v>
      </c>
      <c r="E97" s="34">
        <v>0</v>
      </c>
      <c r="F97" s="34">
        <f>SUM(F99:F106)</f>
        <v>648000</v>
      </c>
      <c r="G97" s="34">
        <f>SUM(G99:G106)</f>
        <v>648000</v>
      </c>
      <c r="H97" s="34">
        <f>SUM(H99:H106)</f>
        <v>0</v>
      </c>
      <c r="I97" s="34">
        <f>SUM(I99:I106)</f>
        <v>648000</v>
      </c>
      <c r="J97" s="34">
        <f>SUM(J99:J106)</f>
        <v>648000</v>
      </c>
      <c r="K97" s="46"/>
    </row>
    <row r="98" spans="1:11" s="6" customFormat="1" ht="12.75">
      <c r="A98" s="67" t="s">
        <v>11</v>
      </c>
      <c r="B98" s="44"/>
      <c r="C98" s="35"/>
      <c r="D98" s="65"/>
      <c r="E98" s="35"/>
      <c r="F98" s="35"/>
      <c r="G98" s="65"/>
      <c r="H98" s="35"/>
      <c r="I98" s="35"/>
      <c r="J98" s="65"/>
      <c r="K98" s="36"/>
    </row>
    <row r="99" spans="1:11" s="6" customFormat="1" ht="15" customHeight="1">
      <c r="A99" s="126" t="s">
        <v>49</v>
      </c>
      <c r="B99" s="44" t="s">
        <v>140</v>
      </c>
      <c r="C99" s="35">
        <f>30700+47500</f>
        <v>78200</v>
      </c>
      <c r="D99" s="35">
        <f>C99</f>
        <v>78200</v>
      </c>
      <c r="E99" s="35"/>
      <c r="F99" s="35">
        <v>0</v>
      </c>
      <c r="G99" s="35">
        <f aca="true" t="shared" si="16" ref="G99:G106">F99</f>
        <v>0</v>
      </c>
      <c r="H99" s="35"/>
      <c r="I99" s="35">
        <v>0</v>
      </c>
      <c r="J99" s="35">
        <f aca="true" t="shared" si="17" ref="J99:J106">I99</f>
        <v>0</v>
      </c>
      <c r="K99" s="36"/>
    </row>
    <row r="100" spans="1:11" s="6" customFormat="1" ht="15" customHeight="1">
      <c r="A100" s="127"/>
      <c r="B100" s="44" t="s">
        <v>141</v>
      </c>
      <c r="C100" s="35">
        <v>0</v>
      </c>
      <c r="D100" s="35">
        <v>0</v>
      </c>
      <c r="E100" s="35"/>
      <c r="F100" s="35">
        <v>30700</v>
      </c>
      <c r="G100" s="35">
        <f t="shared" si="16"/>
        <v>30700</v>
      </c>
      <c r="H100" s="35"/>
      <c r="I100" s="35">
        <v>30700</v>
      </c>
      <c r="J100" s="35">
        <f t="shared" si="17"/>
        <v>30700</v>
      </c>
      <c r="K100" s="36"/>
    </row>
    <row r="101" spans="1:11" s="6" customFormat="1" ht="12.75">
      <c r="A101" s="126" t="s">
        <v>33</v>
      </c>
      <c r="B101" s="44" t="s">
        <v>142</v>
      </c>
      <c r="C101" s="35">
        <f>134100-35100</f>
        <v>99000</v>
      </c>
      <c r="D101" s="35">
        <f>C101</f>
        <v>99000</v>
      </c>
      <c r="E101" s="35"/>
      <c r="F101" s="35">
        <v>0</v>
      </c>
      <c r="G101" s="35">
        <f t="shared" si="16"/>
        <v>0</v>
      </c>
      <c r="H101" s="35"/>
      <c r="I101" s="35">
        <v>0</v>
      </c>
      <c r="J101" s="35">
        <f t="shared" si="17"/>
        <v>0</v>
      </c>
      <c r="K101" s="36"/>
    </row>
    <row r="102" spans="1:11" s="6" customFormat="1" ht="12.75">
      <c r="A102" s="127"/>
      <c r="B102" s="44" t="s">
        <v>143</v>
      </c>
      <c r="C102" s="35">
        <v>0</v>
      </c>
      <c r="D102" s="35">
        <v>0</v>
      </c>
      <c r="E102" s="35"/>
      <c r="F102" s="35">
        <v>134100</v>
      </c>
      <c r="G102" s="35">
        <f t="shared" si="16"/>
        <v>134100</v>
      </c>
      <c r="H102" s="35"/>
      <c r="I102" s="35">
        <v>134100</v>
      </c>
      <c r="J102" s="35">
        <f t="shared" si="17"/>
        <v>134100</v>
      </c>
      <c r="K102" s="36"/>
    </row>
    <row r="103" spans="1:11" s="6" customFormat="1" ht="12.75">
      <c r="A103" s="126" t="s">
        <v>17</v>
      </c>
      <c r="B103" s="44" t="s">
        <v>144</v>
      </c>
      <c r="C103" s="35">
        <v>43000</v>
      </c>
      <c r="D103" s="35">
        <f>C103</f>
        <v>43000</v>
      </c>
      <c r="E103" s="35"/>
      <c r="F103" s="35">
        <v>0</v>
      </c>
      <c r="G103" s="35">
        <f t="shared" si="16"/>
        <v>0</v>
      </c>
      <c r="H103" s="35"/>
      <c r="I103" s="35">
        <v>0</v>
      </c>
      <c r="J103" s="35">
        <f t="shared" si="17"/>
        <v>0</v>
      </c>
      <c r="K103" s="36"/>
    </row>
    <row r="104" spans="1:11" s="6" customFormat="1" ht="12.75">
      <c r="A104" s="127"/>
      <c r="B104" s="44" t="s">
        <v>145</v>
      </c>
      <c r="C104" s="35">
        <v>0</v>
      </c>
      <c r="D104" s="35">
        <v>0</v>
      </c>
      <c r="E104" s="35"/>
      <c r="F104" s="35">
        <v>43000</v>
      </c>
      <c r="G104" s="35">
        <f t="shared" si="16"/>
        <v>43000</v>
      </c>
      <c r="H104" s="35"/>
      <c r="I104" s="35">
        <v>43000</v>
      </c>
      <c r="J104" s="35">
        <f t="shared" si="17"/>
        <v>43000</v>
      </c>
      <c r="K104" s="36"/>
    </row>
    <row r="105" spans="1:11" s="6" customFormat="1" ht="12.75" customHeight="1">
      <c r="A105" s="126" t="s">
        <v>34</v>
      </c>
      <c r="B105" s="44" t="s">
        <v>146</v>
      </c>
      <c r="C105" s="35">
        <v>397200</v>
      </c>
      <c r="D105" s="35">
        <f>C105</f>
        <v>397200</v>
      </c>
      <c r="E105" s="35"/>
      <c r="F105" s="35">
        <v>0</v>
      </c>
      <c r="G105" s="35">
        <f t="shared" si="16"/>
        <v>0</v>
      </c>
      <c r="H105" s="35"/>
      <c r="I105" s="35">
        <v>0</v>
      </c>
      <c r="J105" s="35">
        <f t="shared" si="17"/>
        <v>0</v>
      </c>
      <c r="K105" s="36"/>
    </row>
    <row r="106" spans="1:11" s="6" customFormat="1" ht="12.75" customHeight="1">
      <c r="A106" s="127"/>
      <c r="B106" s="44" t="s">
        <v>147</v>
      </c>
      <c r="C106" s="35">
        <v>0</v>
      </c>
      <c r="D106" s="35">
        <v>0</v>
      </c>
      <c r="E106" s="35"/>
      <c r="F106" s="35">
        <v>440200</v>
      </c>
      <c r="G106" s="35">
        <f t="shared" si="16"/>
        <v>440200</v>
      </c>
      <c r="H106" s="35"/>
      <c r="I106" s="35">
        <v>440200</v>
      </c>
      <c r="J106" s="35">
        <f t="shared" si="17"/>
        <v>440200</v>
      </c>
      <c r="K106" s="36"/>
    </row>
    <row r="107" spans="1:11" s="8" customFormat="1" ht="12.75" customHeight="1">
      <c r="A107" s="131" t="s">
        <v>36</v>
      </c>
      <c r="B107" s="7" t="s">
        <v>148</v>
      </c>
      <c r="C107" s="65">
        <f>C110+C115</f>
        <v>2527900</v>
      </c>
      <c r="D107" s="65">
        <f>C107</f>
        <v>2527900</v>
      </c>
      <c r="E107" s="65">
        <f>E110+E115</f>
        <v>0</v>
      </c>
      <c r="F107" s="65">
        <v>0</v>
      </c>
      <c r="G107" s="65">
        <f>F107</f>
        <v>0</v>
      </c>
      <c r="H107" s="65">
        <f>H110+H115</f>
        <v>0</v>
      </c>
      <c r="I107" s="65">
        <v>0</v>
      </c>
      <c r="J107" s="65">
        <f>I107</f>
        <v>0</v>
      </c>
      <c r="K107" s="106">
        <f>K110+K115</f>
        <v>0</v>
      </c>
    </row>
    <row r="108" spans="1:11" s="8" customFormat="1" ht="12.75" customHeight="1">
      <c r="A108" s="132"/>
      <c r="B108" s="7" t="s">
        <v>149</v>
      </c>
      <c r="C108" s="65">
        <v>0</v>
      </c>
      <c r="D108" s="65">
        <v>0</v>
      </c>
      <c r="E108" s="65">
        <v>0</v>
      </c>
      <c r="F108" s="65">
        <f>F111+F116</f>
        <v>2674200</v>
      </c>
      <c r="G108" s="65">
        <f>G111+G116</f>
        <v>2674200</v>
      </c>
      <c r="H108" s="65">
        <f>H111+H116</f>
        <v>0</v>
      </c>
      <c r="I108" s="65">
        <f>I111+I116</f>
        <v>2674200</v>
      </c>
      <c r="J108" s="65">
        <f>J111+J116</f>
        <v>2674200</v>
      </c>
      <c r="K108" s="106">
        <f>K111+K116</f>
        <v>0</v>
      </c>
    </row>
    <row r="109" spans="1:11" s="8" customFormat="1" ht="12.75">
      <c r="A109" s="68" t="s">
        <v>13</v>
      </c>
      <c r="B109" s="44"/>
      <c r="C109" s="65"/>
      <c r="D109" s="65"/>
      <c r="E109" s="65"/>
      <c r="F109" s="65"/>
      <c r="G109" s="65"/>
      <c r="H109" s="65"/>
      <c r="I109" s="65"/>
      <c r="J109" s="65"/>
      <c r="K109" s="106"/>
    </row>
    <row r="110" spans="1:11" s="4" customFormat="1" ht="12.75" customHeight="1">
      <c r="A110" s="133" t="s">
        <v>40</v>
      </c>
      <c r="B110" s="43" t="s">
        <v>150</v>
      </c>
      <c r="C110" s="34">
        <f>C113+C114</f>
        <v>16600</v>
      </c>
      <c r="D110" s="34">
        <f aca="true" t="shared" si="18" ref="D110:K110">D113+D114</f>
        <v>16600</v>
      </c>
      <c r="E110" s="34">
        <f t="shared" si="18"/>
        <v>0</v>
      </c>
      <c r="F110" s="34">
        <v>0</v>
      </c>
      <c r="G110" s="34">
        <v>0</v>
      </c>
      <c r="H110" s="34">
        <f t="shared" si="18"/>
        <v>0</v>
      </c>
      <c r="I110" s="34">
        <v>0</v>
      </c>
      <c r="J110" s="34">
        <v>0</v>
      </c>
      <c r="K110" s="46">
        <f t="shared" si="18"/>
        <v>0</v>
      </c>
    </row>
    <row r="111" spans="1:11" s="4" customFormat="1" ht="12.75" customHeight="1">
      <c r="A111" s="134"/>
      <c r="B111" s="43" t="s">
        <v>151</v>
      </c>
      <c r="C111" s="34">
        <v>0</v>
      </c>
      <c r="D111" s="34">
        <v>0</v>
      </c>
      <c r="E111" s="34">
        <v>0</v>
      </c>
      <c r="F111" s="34">
        <f aca="true" t="shared" si="19" ref="F111:K111">SUM(F113:F114)</f>
        <v>16600</v>
      </c>
      <c r="G111" s="34">
        <f t="shared" si="19"/>
        <v>16600</v>
      </c>
      <c r="H111" s="34">
        <f t="shared" si="19"/>
        <v>0</v>
      </c>
      <c r="I111" s="34">
        <f t="shared" si="19"/>
        <v>16600</v>
      </c>
      <c r="J111" s="34">
        <f t="shared" si="19"/>
        <v>16600</v>
      </c>
      <c r="K111" s="46">
        <f t="shared" si="19"/>
        <v>0</v>
      </c>
    </row>
    <row r="112" spans="1:11" s="6" customFormat="1" ht="12.75">
      <c r="A112" s="67" t="s">
        <v>11</v>
      </c>
      <c r="B112" s="44"/>
      <c r="C112" s="35"/>
      <c r="D112" s="65"/>
      <c r="E112" s="35"/>
      <c r="F112" s="35"/>
      <c r="G112" s="65"/>
      <c r="H112" s="35"/>
      <c r="I112" s="35"/>
      <c r="J112" s="65"/>
      <c r="K112" s="36"/>
    </row>
    <row r="113" spans="1:11" s="6" customFormat="1" ht="12.75">
      <c r="A113" s="126" t="s">
        <v>38</v>
      </c>
      <c r="B113" s="44" t="s">
        <v>152</v>
      </c>
      <c r="C113" s="35">
        <v>16600</v>
      </c>
      <c r="D113" s="35">
        <f>C113</f>
        <v>16600</v>
      </c>
      <c r="E113" s="35">
        <v>0</v>
      </c>
      <c r="F113" s="35">
        <v>0</v>
      </c>
      <c r="G113" s="35">
        <f>F113</f>
        <v>0</v>
      </c>
      <c r="H113" s="35">
        <v>0</v>
      </c>
      <c r="I113" s="35">
        <v>0</v>
      </c>
      <c r="J113" s="35">
        <f>I113</f>
        <v>0</v>
      </c>
      <c r="K113" s="36">
        <v>0</v>
      </c>
    </row>
    <row r="114" spans="1:11" s="6" customFormat="1" ht="12.75">
      <c r="A114" s="127"/>
      <c r="B114" s="44" t="s">
        <v>153</v>
      </c>
      <c r="C114" s="35">
        <v>0</v>
      </c>
      <c r="D114" s="65">
        <f>C114</f>
        <v>0</v>
      </c>
      <c r="E114" s="35">
        <v>0</v>
      </c>
      <c r="F114" s="35">
        <v>16600</v>
      </c>
      <c r="G114" s="35">
        <f>F114</f>
        <v>16600</v>
      </c>
      <c r="H114" s="35">
        <v>0</v>
      </c>
      <c r="I114" s="35">
        <v>16600</v>
      </c>
      <c r="J114" s="35">
        <f>I114</f>
        <v>16600</v>
      </c>
      <c r="K114" s="36">
        <v>0</v>
      </c>
    </row>
    <row r="115" spans="1:11" s="4" customFormat="1" ht="12.75" customHeight="1">
      <c r="A115" s="133" t="s">
        <v>41</v>
      </c>
      <c r="B115" s="43" t="s">
        <v>154</v>
      </c>
      <c r="C115" s="34">
        <f>SUM(C118:C126)</f>
        <v>2511300</v>
      </c>
      <c r="D115" s="34">
        <f>C115</f>
        <v>2511300</v>
      </c>
      <c r="E115" s="34">
        <f>E118+E120+E122+E124+E126</f>
        <v>0</v>
      </c>
      <c r="F115" s="34">
        <v>0</v>
      </c>
      <c r="G115" s="34">
        <f>F115</f>
        <v>0</v>
      </c>
      <c r="H115" s="34">
        <f>H118+H120+H122+H124+H126</f>
        <v>0</v>
      </c>
      <c r="I115" s="34">
        <v>0</v>
      </c>
      <c r="J115" s="34">
        <f>I115</f>
        <v>0</v>
      </c>
      <c r="K115" s="46">
        <f>K118+K120+K122+K124+K126</f>
        <v>0</v>
      </c>
    </row>
    <row r="116" spans="1:11" s="4" customFormat="1" ht="12.75" customHeight="1">
      <c r="A116" s="134"/>
      <c r="B116" s="43" t="s">
        <v>155</v>
      </c>
      <c r="C116" s="34">
        <v>0</v>
      </c>
      <c r="D116" s="34">
        <v>0</v>
      </c>
      <c r="E116" s="34">
        <v>0</v>
      </c>
      <c r="F116" s="34">
        <f aca="true" t="shared" si="20" ref="F116:K116">SUM(F118:F127)</f>
        <v>2657600</v>
      </c>
      <c r="G116" s="34">
        <f t="shared" si="20"/>
        <v>2657600</v>
      </c>
      <c r="H116" s="34">
        <f t="shared" si="20"/>
        <v>0</v>
      </c>
      <c r="I116" s="34">
        <f t="shared" si="20"/>
        <v>2657600</v>
      </c>
      <c r="J116" s="34">
        <f t="shared" si="20"/>
        <v>2657600</v>
      </c>
      <c r="K116" s="46">
        <f t="shared" si="20"/>
        <v>0</v>
      </c>
    </row>
    <row r="117" spans="1:11" s="6" customFormat="1" ht="12.75">
      <c r="A117" s="67" t="s">
        <v>11</v>
      </c>
      <c r="B117" s="44"/>
      <c r="C117" s="35"/>
      <c r="D117" s="65"/>
      <c r="E117" s="35"/>
      <c r="F117" s="35"/>
      <c r="G117" s="65"/>
      <c r="H117" s="35"/>
      <c r="I117" s="35"/>
      <c r="J117" s="65"/>
      <c r="K117" s="36"/>
    </row>
    <row r="118" spans="1:11" s="6" customFormat="1" ht="12.75">
      <c r="A118" s="126" t="s">
        <v>42</v>
      </c>
      <c r="B118" s="44" t="s">
        <v>156</v>
      </c>
      <c r="C118" s="35">
        <v>8000</v>
      </c>
      <c r="D118" s="35">
        <f>C118</f>
        <v>8000</v>
      </c>
      <c r="E118" s="35">
        <v>0</v>
      </c>
      <c r="F118" s="35">
        <v>0</v>
      </c>
      <c r="G118" s="35">
        <f aca="true" t="shared" si="21" ref="G118:G132">F118</f>
        <v>0</v>
      </c>
      <c r="H118" s="35">
        <v>0</v>
      </c>
      <c r="I118" s="35">
        <v>0</v>
      </c>
      <c r="J118" s="35">
        <f aca="true" t="shared" si="22" ref="J118:J132">I118</f>
        <v>0</v>
      </c>
      <c r="K118" s="36">
        <v>0</v>
      </c>
    </row>
    <row r="119" spans="1:11" s="6" customFormat="1" ht="12.75">
      <c r="A119" s="127"/>
      <c r="B119" s="44" t="s">
        <v>157</v>
      </c>
      <c r="C119" s="35">
        <v>0</v>
      </c>
      <c r="D119" s="35">
        <v>0</v>
      </c>
      <c r="E119" s="35">
        <v>0</v>
      </c>
      <c r="F119" s="35">
        <v>8000</v>
      </c>
      <c r="G119" s="35">
        <f t="shared" si="21"/>
        <v>8000</v>
      </c>
      <c r="H119" s="35"/>
      <c r="I119" s="35">
        <v>8000</v>
      </c>
      <c r="J119" s="35">
        <f t="shared" si="22"/>
        <v>8000</v>
      </c>
      <c r="K119" s="36"/>
    </row>
    <row r="120" spans="1:11" s="6" customFormat="1" ht="12.75">
      <c r="A120" s="126" t="s">
        <v>43</v>
      </c>
      <c r="B120" s="44" t="s">
        <v>158</v>
      </c>
      <c r="C120" s="35">
        <v>2060000</v>
      </c>
      <c r="D120" s="35">
        <f aca="true" t="shared" si="23" ref="D120:D132">C120</f>
        <v>2060000</v>
      </c>
      <c r="E120" s="35"/>
      <c r="F120" s="35">
        <v>0</v>
      </c>
      <c r="G120" s="35">
        <f t="shared" si="21"/>
        <v>0</v>
      </c>
      <c r="H120" s="35"/>
      <c r="I120" s="35">
        <v>0</v>
      </c>
      <c r="J120" s="35">
        <f t="shared" si="22"/>
        <v>0</v>
      </c>
      <c r="K120" s="36"/>
    </row>
    <row r="121" spans="1:11" s="6" customFormat="1" ht="12.75">
      <c r="A121" s="127"/>
      <c r="B121" s="44" t="s">
        <v>159</v>
      </c>
      <c r="C121" s="35">
        <v>0</v>
      </c>
      <c r="D121" s="35">
        <f t="shared" si="23"/>
        <v>0</v>
      </c>
      <c r="E121" s="35"/>
      <c r="F121" s="35">
        <v>2060000</v>
      </c>
      <c r="G121" s="35">
        <f t="shared" si="21"/>
        <v>2060000</v>
      </c>
      <c r="H121" s="35"/>
      <c r="I121" s="35">
        <v>2060000</v>
      </c>
      <c r="J121" s="35">
        <f t="shared" si="22"/>
        <v>2060000</v>
      </c>
      <c r="K121" s="36"/>
    </row>
    <row r="122" spans="1:11" s="6" customFormat="1" ht="12.75">
      <c r="A122" s="126" t="s">
        <v>44</v>
      </c>
      <c r="B122" s="44" t="s">
        <v>160</v>
      </c>
      <c r="C122" s="35">
        <v>187300</v>
      </c>
      <c r="D122" s="35">
        <f t="shared" si="23"/>
        <v>187300</v>
      </c>
      <c r="E122" s="35"/>
      <c r="F122" s="35">
        <v>0</v>
      </c>
      <c r="G122" s="35">
        <f t="shared" si="21"/>
        <v>0</v>
      </c>
      <c r="H122" s="35"/>
      <c r="I122" s="35">
        <v>0</v>
      </c>
      <c r="J122" s="35">
        <f t="shared" si="22"/>
        <v>0</v>
      </c>
      <c r="K122" s="36"/>
    </row>
    <row r="123" spans="1:11" s="6" customFormat="1" ht="12.75">
      <c r="A123" s="127"/>
      <c r="B123" s="44" t="s">
        <v>161</v>
      </c>
      <c r="C123" s="35">
        <v>0</v>
      </c>
      <c r="D123" s="35">
        <f t="shared" si="23"/>
        <v>0</v>
      </c>
      <c r="E123" s="35"/>
      <c r="F123" s="35">
        <v>313300</v>
      </c>
      <c r="G123" s="35">
        <f t="shared" si="21"/>
        <v>313300</v>
      </c>
      <c r="H123" s="35"/>
      <c r="I123" s="35">
        <v>313300</v>
      </c>
      <c r="J123" s="35">
        <f t="shared" si="22"/>
        <v>313300</v>
      </c>
      <c r="K123" s="36"/>
    </row>
    <row r="124" spans="1:11" s="6" customFormat="1" ht="12.75">
      <c r="A124" s="126" t="s">
        <v>45</v>
      </c>
      <c r="B124" s="44" t="s">
        <v>162</v>
      </c>
      <c r="C124" s="35">
        <v>30900</v>
      </c>
      <c r="D124" s="35">
        <f t="shared" si="23"/>
        <v>30900</v>
      </c>
      <c r="E124" s="35"/>
      <c r="F124" s="35">
        <v>0</v>
      </c>
      <c r="G124" s="35">
        <f t="shared" si="21"/>
        <v>0</v>
      </c>
      <c r="H124" s="35"/>
      <c r="I124" s="35">
        <v>0</v>
      </c>
      <c r="J124" s="35">
        <f t="shared" si="22"/>
        <v>0</v>
      </c>
      <c r="K124" s="36"/>
    </row>
    <row r="125" spans="1:11" s="6" customFormat="1" ht="12.75">
      <c r="A125" s="127"/>
      <c r="B125" s="44" t="s">
        <v>163</v>
      </c>
      <c r="C125" s="107">
        <v>0</v>
      </c>
      <c r="D125" s="35">
        <f t="shared" si="23"/>
        <v>0</v>
      </c>
      <c r="E125" s="107"/>
      <c r="F125" s="35">
        <v>30900</v>
      </c>
      <c r="G125" s="35">
        <f t="shared" si="21"/>
        <v>30900</v>
      </c>
      <c r="H125" s="35"/>
      <c r="I125" s="35">
        <v>30900</v>
      </c>
      <c r="J125" s="35">
        <f t="shared" si="22"/>
        <v>30900</v>
      </c>
      <c r="K125" s="108"/>
    </row>
    <row r="126" spans="1:11" s="6" customFormat="1" ht="14.25" customHeight="1">
      <c r="A126" s="126" t="s">
        <v>46</v>
      </c>
      <c r="B126" s="44" t="s">
        <v>164</v>
      </c>
      <c r="C126" s="35">
        <v>225100</v>
      </c>
      <c r="D126" s="35">
        <f t="shared" si="23"/>
        <v>225100</v>
      </c>
      <c r="E126" s="35"/>
      <c r="F126" s="35">
        <v>0</v>
      </c>
      <c r="G126" s="35">
        <f t="shared" si="21"/>
        <v>0</v>
      </c>
      <c r="H126" s="35"/>
      <c r="I126" s="35">
        <v>0</v>
      </c>
      <c r="J126" s="35">
        <f t="shared" si="22"/>
        <v>0</v>
      </c>
      <c r="K126" s="36"/>
    </row>
    <row r="127" spans="1:11" s="6" customFormat="1" ht="13.5" thickBot="1">
      <c r="A127" s="127"/>
      <c r="B127" s="44" t="s">
        <v>165</v>
      </c>
      <c r="C127" s="104">
        <v>0</v>
      </c>
      <c r="D127" s="35">
        <f t="shared" si="23"/>
        <v>0</v>
      </c>
      <c r="E127" s="104"/>
      <c r="F127" s="35">
        <v>245400</v>
      </c>
      <c r="G127" s="35">
        <f t="shared" si="21"/>
        <v>245400</v>
      </c>
      <c r="H127" s="35"/>
      <c r="I127" s="35">
        <v>245400</v>
      </c>
      <c r="J127" s="35">
        <f t="shared" si="22"/>
        <v>245400</v>
      </c>
      <c r="K127" s="105"/>
    </row>
    <row r="128" spans="1:11" s="6" customFormat="1" ht="18" customHeight="1">
      <c r="A128" s="25" t="s">
        <v>62</v>
      </c>
      <c r="B128" s="78"/>
      <c r="C128" s="50">
        <f>C129+C131</f>
        <v>797600</v>
      </c>
      <c r="D128" s="50">
        <f t="shared" si="23"/>
        <v>797600</v>
      </c>
      <c r="E128" s="50">
        <f>E129+E131</f>
        <v>0</v>
      </c>
      <c r="F128" s="50">
        <f aca="true" t="shared" si="24" ref="F128:K128">SUM(F129:F132)</f>
        <v>1037400</v>
      </c>
      <c r="G128" s="50">
        <f t="shared" si="24"/>
        <v>1037400</v>
      </c>
      <c r="H128" s="50">
        <f t="shared" si="24"/>
        <v>0</v>
      </c>
      <c r="I128" s="50">
        <f t="shared" si="24"/>
        <v>1140900</v>
      </c>
      <c r="J128" s="50">
        <f t="shared" si="24"/>
        <v>1140900</v>
      </c>
      <c r="K128" s="69">
        <f t="shared" si="24"/>
        <v>0</v>
      </c>
    </row>
    <row r="129" spans="1:11" s="4" customFormat="1" ht="12.75">
      <c r="A129" s="126" t="s">
        <v>25</v>
      </c>
      <c r="B129" s="44" t="s">
        <v>122</v>
      </c>
      <c r="C129" s="35">
        <f>895000-150000</f>
        <v>745000</v>
      </c>
      <c r="D129" s="35">
        <f t="shared" si="23"/>
        <v>745000</v>
      </c>
      <c r="E129" s="35"/>
      <c r="F129" s="35">
        <v>0</v>
      </c>
      <c r="G129" s="35">
        <f t="shared" si="21"/>
        <v>0</v>
      </c>
      <c r="H129" s="35"/>
      <c r="I129" s="35">
        <v>0</v>
      </c>
      <c r="J129" s="35">
        <f t="shared" si="22"/>
        <v>0</v>
      </c>
      <c r="K129" s="36"/>
    </row>
    <row r="130" spans="1:11" s="4" customFormat="1" ht="12.75">
      <c r="A130" s="127"/>
      <c r="B130" s="44" t="s">
        <v>123</v>
      </c>
      <c r="C130" s="35">
        <v>0</v>
      </c>
      <c r="D130" s="35">
        <f t="shared" si="23"/>
        <v>0</v>
      </c>
      <c r="E130" s="35"/>
      <c r="F130" s="35">
        <v>984800</v>
      </c>
      <c r="G130" s="35">
        <f t="shared" si="21"/>
        <v>984800</v>
      </c>
      <c r="H130" s="35"/>
      <c r="I130" s="35">
        <v>1088300</v>
      </c>
      <c r="J130" s="35">
        <f t="shared" si="22"/>
        <v>1088300</v>
      </c>
      <c r="K130" s="36"/>
    </row>
    <row r="131" spans="1:11" s="6" customFormat="1" ht="24" customHeight="1">
      <c r="A131" s="126" t="s">
        <v>35</v>
      </c>
      <c r="B131" s="44" t="s">
        <v>166</v>
      </c>
      <c r="C131" s="35">
        <v>52600</v>
      </c>
      <c r="D131" s="35">
        <f t="shared" si="23"/>
        <v>52600</v>
      </c>
      <c r="E131" s="35"/>
      <c r="F131" s="35">
        <v>0</v>
      </c>
      <c r="G131" s="35">
        <f t="shared" si="21"/>
        <v>0</v>
      </c>
      <c r="H131" s="35"/>
      <c r="I131" s="35">
        <v>0</v>
      </c>
      <c r="J131" s="35">
        <f t="shared" si="22"/>
        <v>0</v>
      </c>
      <c r="K131" s="36"/>
    </row>
    <row r="132" spans="1:11" s="6" customFormat="1" ht="26.25" customHeight="1" thickBot="1">
      <c r="A132" s="128"/>
      <c r="B132" s="48" t="s">
        <v>167</v>
      </c>
      <c r="C132" s="49">
        <v>0</v>
      </c>
      <c r="D132" s="49">
        <f t="shared" si="23"/>
        <v>0</v>
      </c>
      <c r="E132" s="49"/>
      <c r="F132" s="49">
        <v>52600</v>
      </c>
      <c r="G132" s="49">
        <f t="shared" si="21"/>
        <v>52600</v>
      </c>
      <c r="H132" s="49"/>
      <c r="I132" s="49">
        <v>52600</v>
      </c>
      <c r="J132" s="49">
        <f t="shared" si="22"/>
        <v>52600</v>
      </c>
      <c r="K132" s="109"/>
    </row>
    <row r="133" spans="1:11" s="6" customFormat="1" ht="30.75" customHeight="1">
      <c r="A133" s="25" t="s">
        <v>63</v>
      </c>
      <c r="B133" s="78"/>
      <c r="C133" s="79">
        <f aca="true" t="shared" si="25" ref="C133:K133">C135+C139+C142+C154+C159+C165</f>
        <v>8873856.98</v>
      </c>
      <c r="D133" s="79">
        <f t="shared" si="25"/>
        <v>8873856.98</v>
      </c>
      <c r="E133" s="79">
        <f t="shared" si="25"/>
        <v>0</v>
      </c>
      <c r="F133" s="79">
        <f t="shared" si="25"/>
        <v>2317522.05</v>
      </c>
      <c r="G133" s="79">
        <f t="shared" si="25"/>
        <v>2317522.05</v>
      </c>
      <c r="H133" s="79">
        <f t="shared" si="25"/>
        <v>0</v>
      </c>
      <c r="I133" s="79">
        <f t="shared" si="25"/>
        <v>4132452.1</v>
      </c>
      <c r="J133" s="79">
        <f t="shared" si="25"/>
        <v>4132452.1</v>
      </c>
      <c r="K133" s="80">
        <f t="shared" si="25"/>
        <v>0</v>
      </c>
    </row>
    <row r="134" spans="1:11" s="18" customFormat="1" ht="14.25" customHeight="1">
      <c r="A134" s="23" t="s">
        <v>11</v>
      </c>
      <c r="B134" s="103"/>
      <c r="C134" s="104"/>
      <c r="D134" s="104"/>
      <c r="E134" s="104"/>
      <c r="F134" s="104"/>
      <c r="G134" s="104"/>
      <c r="H134" s="104"/>
      <c r="I134" s="104"/>
      <c r="J134" s="104"/>
      <c r="K134" s="105"/>
    </row>
    <row r="135" spans="1:11" s="18" customFormat="1" ht="77.25" customHeight="1">
      <c r="A135" s="55" t="s">
        <v>210</v>
      </c>
      <c r="B135" s="103"/>
      <c r="C135" s="56">
        <f>SUM(C136:C138)</f>
        <v>1243640.98</v>
      </c>
      <c r="D135" s="56">
        <f aca="true" t="shared" si="26" ref="D135:K135">SUM(D136:D138)</f>
        <v>1243640.98</v>
      </c>
      <c r="E135" s="56">
        <f t="shared" si="26"/>
        <v>0</v>
      </c>
      <c r="F135" s="56">
        <f t="shared" si="26"/>
        <v>385753.05</v>
      </c>
      <c r="G135" s="56">
        <f t="shared" si="26"/>
        <v>385753.05</v>
      </c>
      <c r="H135" s="56">
        <f t="shared" si="26"/>
        <v>0</v>
      </c>
      <c r="I135" s="56">
        <f t="shared" si="26"/>
        <v>401183.1</v>
      </c>
      <c r="J135" s="56">
        <f t="shared" si="26"/>
        <v>401183.1</v>
      </c>
      <c r="K135" s="60">
        <f t="shared" si="26"/>
        <v>0</v>
      </c>
    </row>
    <row r="136" spans="1:11" s="2" customFormat="1" ht="33.75" customHeight="1">
      <c r="A136" s="129" t="s">
        <v>47</v>
      </c>
      <c r="B136" s="45" t="s">
        <v>168</v>
      </c>
      <c r="C136" s="73">
        <v>313640.98</v>
      </c>
      <c r="D136" s="73">
        <f>C136</f>
        <v>313640.98</v>
      </c>
      <c r="E136" s="73">
        <v>0</v>
      </c>
      <c r="F136" s="73">
        <v>0</v>
      </c>
      <c r="G136" s="73">
        <f>F136</f>
        <v>0</v>
      </c>
      <c r="H136" s="73">
        <v>0</v>
      </c>
      <c r="I136" s="73">
        <v>0</v>
      </c>
      <c r="J136" s="73">
        <f>I136</f>
        <v>0</v>
      </c>
      <c r="K136" s="74">
        <v>0</v>
      </c>
    </row>
    <row r="137" spans="1:11" s="2" customFormat="1" ht="31.5" customHeight="1">
      <c r="A137" s="130"/>
      <c r="B137" s="45" t="s">
        <v>169</v>
      </c>
      <c r="C137" s="73">
        <v>0</v>
      </c>
      <c r="D137" s="73">
        <v>0</v>
      </c>
      <c r="E137" s="73">
        <v>0</v>
      </c>
      <c r="F137" s="73">
        <v>385753.05</v>
      </c>
      <c r="G137" s="73">
        <f>F137</f>
        <v>385753.05</v>
      </c>
      <c r="H137" s="73">
        <v>0</v>
      </c>
      <c r="I137" s="73">
        <v>401183.1</v>
      </c>
      <c r="J137" s="73">
        <f>I137</f>
        <v>401183.1</v>
      </c>
      <c r="K137" s="74">
        <v>0</v>
      </c>
    </row>
    <row r="138" spans="1:11" s="2" customFormat="1" ht="56.25" customHeight="1">
      <c r="A138" s="51" t="s">
        <v>85</v>
      </c>
      <c r="B138" s="45" t="s">
        <v>170</v>
      </c>
      <c r="C138" s="73">
        <v>930000</v>
      </c>
      <c r="D138" s="73">
        <f>C138</f>
        <v>930000</v>
      </c>
      <c r="E138" s="73"/>
      <c r="F138" s="73"/>
      <c r="G138" s="73"/>
      <c r="H138" s="73"/>
      <c r="I138" s="73"/>
      <c r="J138" s="73"/>
      <c r="K138" s="74"/>
    </row>
    <row r="139" spans="1:11" s="2" customFormat="1" ht="66.75" customHeight="1">
      <c r="A139" s="53" t="s">
        <v>211</v>
      </c>
      <c r="B139" s="45"/>
      <c r="C139" s="54">
        <f>SUM(C140:C141)</f>
        <v>100000</v>
      </c>
      <c r="D139" s="54">
        <f aca="true" t="shared" si="27" ref="D139:K139">SUM(D140:D141)</f>
        <v>100000</v>
      </c>
      <c r="E139" s="54">
        <f t="shared" si="27"/>
        <v>0</v>
      </c>
      <c r="F139" s="54">
        <f t="shared" si="27"/>
        <v>100000</v>
      </c>
      <c r="G139" s="54">
        <f t="shared" si="27"/>
        <v>100000</v>
      </c>
      <c r="H139" s="54">
        <f t="shared" si="27"/>
        <v>0</v>
      </c>
      <c r="I139" s="54">
        <f t="shared" si="27"/>
        <v>100000</v>
      </c>
      <c r="J139" s="54">
        <f t="shared" si="27"/>
        <v>100000</v>
      </c>
      <c r="K139" s="61">
        <f t="shared" si="27"/>
        <v>0</v>
      </c>
    </row>
    <row r="140" spans="1:11" s="3" customFormat="1" ht="21" customHeight="1">
      <c r="A140" s="124" t="s">
        <v>66</v>
      </c>
      <c r="B140" s="45" t="s">
        <v>171</v>
      </c>
      <c r="C140" s="73">
        <v>100000</v>
      </c>
      <c r="D140" s="73">
        <v>100000</v>
      </c>
      <c r="E140" s="73">
        <v>0</v>
      </c>
      <c r="F140" s="73">
        <v>0</v>
      </c>
      <c r="G140" s="73">
        <f>F140</f>
        <v>0</v>
      </c>
      <c r="H140" s="73">
        <v>0</v>
      </c>
      <c r="I140" s="73">
        <v>0</v>
      </c>
      <c r="J140" s="73">
        <f>I140</f>
        <v>0</v>
      </c>
      <c r="K140" s="74">
        <v>0</v>
      </c>
    </row>
    <row r="141" spans="1:11" s="3" customFormat="1" ht="19.5" customHeight="1">
      <c r="A141" s="125"/>
      <c r="B141" s="45" t="s">
        <v>172</v>
      </c>
      <c r="C141" s="73">
        <v>0</v>
      </c>
      <c r="D141" s="73">
        <v>0</v>
      </c>
      <c r="E141" s="73">
        <v>0</v>
      </c>
      <c r="F141" s="73">
        <v>100000</v>
      </c>
      <c r="G141" s="73">
        <v>100000</v>
      </c>
      <c r="H141" s="73">
        <v>0</v>
      </c>
      <c r="I141" s="73">
        <v>100000</v>
      </c>
      <c r="J141" s="73">
        <v>100000</v>
      </c>
      <c r="K141" s="74"/>
    </row>
    <row r="142" spans="1:11" s="3" customFormat="1" ht="40.5" customHeight="1">
      <c r="A142" s="53" t="s">
        <v>213</v>
      </c>
      <c r="B142" s="45"/>
      <c r="C142" s="54">
        <f>SUM(C144:C152)</f>
        <v>2850000</v>
      </c>
      <c r="D142" s="54">
        <f aca="true" t="shared" si="28" ref="D142:K142">SUM(D144:D152)</f>
        <v>2850000</v>
      </c>
      <c r="E142" s="54">
        <f t="shared" si="28"/>
        <v>0</v>
      </c>
      <c r="F142" s="54">
        <f t="shared" si="28"/>
        <v>1336000</v>
      </c>
      <c r="G142" s="54">
        <f t="shared" si="28"/>
        <v>1336000</v>
      </c>
      <c r="H142" s="54">
        <f t="shared" si="28"/>
        <v>0</v>
      </c>
      <c r="I142" s="54">
        <f t="shared" si="28"/>
        <v>0</v>
      </c>
      <c r="J142" s="54">
        <f t="shared" si="28"/>
        <v>0</v>
      </c>
      <c r="K142" s="54">
        <f t="shared" si="28"/>
        <v>0</v>
      </c>
    </row>
    <row r="143" spans="1:11" s="3" customFormat="1" ht="15.75" customHeight="1">
      <c r="A143" s="22" t="s">
        <v>13</v>
      </c>
      <c r="B143" s="45"/>
      <c r="C143" s="73"/>
      <c r="D143" s="73"/>
      <c r="E143" s="73"/>
      <c r="F143" s="73"/>
      <c r="G143" s="73"/>
      <c r="H143" s="73"/>
      <c r="I143" s="73"/>
      <c r="J143" s="73"/>
      <c r="K143" s="74"/>
    </row>
    <row r="144" spans="1:11" s="3" customFormat="1" ht="29.25" customHeight="1">
      <c r="A144" s="20" t="s">
        <v>48</v>
      </c>
      <c r="B144" s="44" t="s">
        <v>212</v>
      </c>
      <c r="C144" s="73">
        <v>7500</v>
      </c>
      <c r="D144" s="73">
        <v>7500</v>
      </c>
      <c r="E144" s="73"/>
      <c r="F144" s="73"/>
      <c r="G144" s="73"/>
      <c r="H144" s="73"/>
      <c r="I144" s="73"/>
      <c r="J144" s="73"/>
      <c r="K144" s="74"/>
    </row>
    <row r="145" spans="1:11" s="3" customFormat="1" ht="16.5" customHeight="1">
      <c r="A145" s="22" t="s">
        <v>31</v>
      </c>
      <c r="B145" s="42" t="s">
        <v>173</v>
      </c>
      <c r="C145" s="73">
        <v>12500</v>
      </c>
      <c r="D145" s="73">
        <v>12500</v>
      </c>
      <c r="E145" s="73">
        <v>0</v>
      </c>
      <c r="F145" s="73">
        <v>0</v>
      </c>
      <c r="G145" s="73">
        <v>0</v>
      </c>
      <c r="H145" s="73">
        <v>0</v>
      </c>
      <c r="I145" s="73">
        <v>0</v>
      </c>
      <c r="J145" s="73">
        <v>0</v>
      </c>
      <c r="K145" s="74">
        <v>0</v>
      </c>
    </row>
    <row r="146" spans="1:11" s="3" customFormat="1" ht="28.5" customHeight="1">
      <c r="A146" s="23" t="s">
        <v>34</v>
      </c>
      <c r="B146" s="42" t="s">
        <v>174</v>
      </c>
      <c r="C146" s="73">
        <v>5000</v>
      </c>
      <c r="D146" s="73">
        <v>5000</v>
      </c>
      <c r="E146" s="73">
        <v>0</v>
      </c>
      <c r="F146" s="73">
        <v>0</v>
      </c>
      <c r="G146" s="73">
        <v>0</v>
      </c>
      <c r="H146" s="73">
        <v>0</v>
      </c>
      <c r="I146" s="73">
        <v>0</v>
      </c>
      <c r="J146" s="73">
        <v>0</v>
      </c>
      <c r="K146" s="74">
        <v>0</v>
      </c>
    </row>
    <row r="147" spans="1:11" s="3" customFormat="1" ht="27.75" customHeight="1">
      <c r="A147" s="22" t="s">
        <v>75</v>
      </c>
      <c r="B147" s="42" t="s">
        <v>175</v>
      </c>
      <c r="C147" s="73">
        <v>1200000</v>
      </c>
      <c r="D147" s="73">
        <v>1200000</v>
      </c>
      <c r="E147" s="73">
        <v>0</v>
      </c>
      <c r="F147" s="73">
        <v>550000</v>
      </c>
      <c r="G147" s="73">
        <v>550000</v>
      </c>
      <c r="H147" s="73">
        <v>0</v>
      </c>
      <c r="I147" s="73">
        <v>0</v>
      </c>
      <c r="J147" s="73">
        <v>0</v>
      </c>
      <c r="K147" s="74">
        <v>0</v>
      </c>
    </row>
    <row r="148" spans="1:11" s="3" customFormat="1" ht="15" customHeight="1">
      <c r="A148" s="51" t="s">
        <v>37</v>
      </c>
      <c r="B148" s="42" t="s">
        <v>176</v>
      </c>
      <c r="C148" s="73">
        <v>35000</v>
      </c>
      <c r="D148" s="73">
        <v>35000</v>
      </c>
      <c r="E148" s="73">
        <v>0</v>
      </c>
      <c r="F148" s="73">
        <v>115000</v>
      </c>
      <c r="G148" s="73">
        <v>115000</v>
      </c>
      <c r="H148" s="73">
        <v>0</v>
      </c>
      <c r="I148" s="73">
        <v>0</v>
      </c>
      <c r="J148" s="73">
        <v>0</v>
      </c>
      <c r="K148" s="74">
        <v>0</v>
      </c>
    </row>
    <row r="149" spans="1:11" s="3" customFormat="1" ht="15" customHeight="1">
      <c r="A149" s="22" t="s">
        <v>38</v>
      </c>
      <c r="B149" s="42" t="s">
        <v>177</v>
      </c>
      <c r="C149" s="73">
        <f>30000+160500</f>
        <v>190500</v>
      </c>
      <c r="D149" s="73">
        <f>C149</f>
        <v>190500</v>
      </c>
      <c r="E149" s="73">
        <v>0</v>
      </c>
      <c r="F149" s="73">
        <v>0</v>
      </c>
      <c r="G149" s="73">
        <v>0</v>
      </c>
      <c r="H149" s="73">
        <v>0</v>
      </c>
      <c r="I149" s="73">
        <v>0</v>
      </c>
      <c r="J149" s="73">
        <v>0</v>
      </c>
      <c r="K149" s="74">
        <v>0</v>
      </c>
    </row>
    <row r="150" spans="1:11" s="3" customFormat="1" ht="27.75" customHeight="1">
      <c r="A150" s="22" t="s">
        <v>39</v>
      </c>
      <c r="B150" s="42" t="s">
        <v>178</v>
      </c>
      <c r="C150" s="73">
        <f>10000+1339500</f>
        <v>1349500</v>
      </c>
      <c r="D150" s="73">
        <f>C150</f>
        <v>1349500</v>
      </c>
      <c r="E150" s="73">
        <v>0</v>
      </c>
      <c r="F150" s="73">
        <v>382500</v>
      </c>
      <c r="G150" s="73">
        <v>382500</v>
      </c>
      <c r="H150" s="73">
        <v>0</v>
      </c>
      <c r="I150" s="73">
        <v>0</v>
      </c>
      <c r="J150" s="73">
        <v>0</v>
      </c>
      <c r="K150" s="74">
        <v>0</v>
      </c>
    </row>
    <row r="151" spans="1:11" s="3" customFormat="1" ht="27.75" customHeight="1">
      <c r="A151" s="22" t="s">
        <v>80</v>
      </c>
      <c r="B151" s="42" t="s">
        <v>179</v>
      </c>
      <c r="C151" s="73">
        <v>0</v>
      </c>
      <c r="D151" s="73">
        <v>0</v>
      </c>
      <c r="E151" s="73">
        <v>0</v>
      </c>
      <c r="F151" s="73">
        <v>53500</v>
      </c>
      <c r="G151" s="73">
        <v>53500</v>
      </c>
      <c r="H151" s="73">
        <v>0</v>
      </c>
      <c r="I151" s="73">
        <v>0</v>
      </c>
      <c r="J151" s="73">
        <v>0</v>
      </c>
      <c r="K151" s="74">
        <v>0</v>
      </c>
    </row>
    <row r="152" spans="1:11" s="3" customFormat="1" ht="27" customHeight="1">
      <c r="A152" s="22" t="s">
        <v>46</v>
      </c>
      <c r="B152" s="42" t="s">
        <v>180</v>
      </c>
      <c r="C152" s="73">
        <v>50000</v>
      </c>
      <c r="D152" s="73">
        <v>50000</v>
      </c>
      <c r="E152" s="73">
        <v>0</v>
      </c>
      <c r="F152" s="73">
        <v>235000</v>
      </c>
      <c r="G152" s="73">
        <v>235000</v>
      </c>
      <c r="H152" s="73">
        <v>0</v>
      </c>
      <c r="I152" s="73">
        <v>0</v>
      </c>
      <c r="J152" s="73">
        <v>0</v>
      </c>
      <c r="K152" s="74">
        <v>0</v>
      </c>
    </row>
    <row r="153" spans="1:11" s="3" customFormat="1" ht="39" customHeight="1" hidden="1">
      <c r="A153" s="22"/>
      <c r="B153" s="45"/>
      <c r="C153" s="73"/>
      <c r="D153" s="73"/>
      <c r="E153" s="73"/>
      <c r="F153" s="73"/>
      <c r="G153" s="73"/>
      <c r="H153" s="73">
        <v>0</v>
      </c>
      <c r="I153" s="73">
        <v>0</v>
      </c>
      <c r="J153" s="73">
        <v>0</v>
      </c>
      <c r="K153" s="74">
        <v>0</v>
      </c>
    </row>
    <row r="154" spans="1:11" s="3" customFormat="1" ht="65.25" customHeight="1">
      <c r="A154" s="123" t="s">
        <v>214</v>
      </c>
      <c r="B154" s="45"/>
      <c r="C154" s="54">
        <f>SUM(C156:C158)</f>
        <v>4528900</v>
      </c>
      <c r="D154" s="54">
        <f aca="true" t="shared" si="29" ref="D154:K154">SUM(D156:D158)</f>
        <v>4528900</v>
      </c>
      <c r="E154" s="54">
        <f t="shared" si="29"/>
        <v>0</v>
      </c>
      <c r="F154" s="54">
        <f t="shared" si="29"/>
        <v>338400</v>
      </c>
      <c r="G154" s="54">
        <f t="shared" si="29"/>
        <v>338400</v>
      </c>
      <c r="H154" s="54">
        <f t="shared" si="29"/>
        <v>0</v>
      </c>
      <c r="I154" s="54">
        <f t="shared" si="29"/>
        <v>3273900</v>
      </c>
      <c r="J154" s="54">
        <f t="shared" si="29"/>
        <v>3273900</v>
      </c>
      <c r="K154" s="54">
        <f t="shared" si="29"/>
        <v>0</v>
      </c>
    </row>
    <row r="155" spans="1:11" s="3" customFormat="1" ht="14.25" customHeight="1">
      <c r="A155" s="22" t="s">
        <v>13</v>
      </c>
      <c r="B155" s="45"/>
      <c r="C155" s="73"/>
      <c r="D155" s="73"/>
      <c r="E155" s="73"/>
      <c r="F155" s="73"/>
      <c r="G155" s="73"/>
      <c r="H155" s="73"/>
      <c r="I155" s="73"/>
      <c r="J155" s="73"/>
      <c r="K155" s="74"/>
    </row>
    <row r="156" spans="1:11" s="3" customFormat="1" ht="41.25" customHeight="1">
      <c r="A156" s="22" t="s">
        <v>74</v>
      </c>
      <c r="B156" s="42" t="s">
        <v>182</v>
      </c>
      <c r="C156" s="73">
        <v>4426300</v>
      </c>
      <c r="D156" s="73">
        <v>4426300</v>
      </c>
      <c r="E156" s="73">
        <v>0</v>
      </c>
      <c r="F156" s="73">
        <v>0</v>
      </c>
      <c r="G156" s="73">
        <v>0</v>
      </c>
      <c r="H156" s="73">
        <v>0</v>
      </c>
      <c r="I156" s="73">
        <v>3273900</v>
      </c>
      <c r="J156" s="73">
        <v>3273900</v>
      </c>
      <c r="K156" s="74">
        <v>0</v>
      </c>
    </row>
    <row r="157" spans="1:11" s="3" customFormat="1" ht="26.25" customHeight="1">
      <c r="A157" s="22" t="s">
        <v>34</v>
      </c>
      <c r="B157" s="42" t="s">
        <v>183</v>
      </c>
      <c r="C157" s="73">
        <v>0</v>
      </c>
      <c r="D157" s="73">
        <v>0</v>
      </c>
      <c r="E157" s="73">
        <v>0</v>
      </c>
      <c r="F157" s="73">
        <v>338400</v>
      </c>
      <c r="G157" s="73">
        <v>338400</v>
      </c>
      <c r="H157" s="73">
        <v>0</v>
      </c>
      <c r="I157" s="73">
        <v>0</v>
      </c>
      <c r="J157" s="73">
        <v>0</v>
      </c>
      <c r="K157" s="74">
        <v>0</v>
      </c>
    </row>
    <row r="158" spans="1:11" s="3" customFormat="1" ht="14.25" customHeight="1">
      <c r="A158" s="22" t="s">
        <v>38</v>
      </c>
      <c r="B158" s="42" t="s">
        <v>181</v>
      </c>
      <c r="C158" s="73">
        <f>99000+3600</f>
        <v>102600</v>
      </c>
      <c r="D158" s="73">
        <f>C158</f>
        <v>102600</v>
      </c>
      <c r="E158" s="73">
        <v>0</v>
      </c>
      <c r="F158" s="73">
        <v>0</v>
      </c>
      <c r="G158" s="73">
        <v>0</v>
      </c>
      <c r="H158" s="73">
        <v>0</v>
      </c>
      <c r="I158" s="73">
        <v>0</v>
      </c>
      <c r="J158" s="73">
        <v>0</v>
      </c>
      <c r="K158" s="74">
        <v>0</v>
      </c>
    </row>
    <row r="159" spans="1:11" s="3" customFormat="1" ht="53.25" customHeight="1">
      <c r="A159" s="53" t="s">
        <v>215</v>
      </c>
      <c r="B159" s="45"/>
      <c r="C159" s="54">
        <f>SUM(C161:C164)</f>
        <v>151316</v>
      </c>
      <c r="D159" s="54">
        <f aca="true" t="shared" si="30" ref="D159:K159">SUM(D161:D164)</f>
        <v>151316</v>
      </c>
      <c r="E159" s="54">
        <f t="shared" si="30"/>
        <v>0</v>
      </c>
      <c r="F159" s="54">
        <f t="shared" si="30"/>
        <v>157369</v>
      </c>
      <c r="G159" s="54">
        <f t="shared" si="30"/>
        <v>157369</v>
      </c>
      <c r="H159" s="54">
        <f t="shared" si="30"/>
        <v>0</v>
      </c>
      <c r="I159" s="54">
        <f t="shared" si="30"/>
        <v>157369</v>
      </c>
      <c r="J159" s="54">
        <f t="shared" si="30"/>
        <v>157369</v>
      </c>
      <c r="K159" s="54">
        <f t="shared" si="30"/>
        <v>0</v>
      </c>
    </row>
    <row r="160" spans="1:11" s="3" customFormat="1" ht="15" customHeight="1">
      <c r="A160" s="22" t="s">
        <v>13</v>
      </c>
      <c r="B160" s="42"/>
      <c r="C160" s="73"/>
      <c r="D160" s="73"/>
      <c r="E160" s="73"/>
      <c r="F160" s="73"/>
      <c r="G160" s="73"/>
      <c r="H160" s="73"/>
      <c r="I160" s="73"/>
      <c r="J160" s="73"/>
      <c r="K160" s="74"/>
    </row>
    <row r="161" spans="1:11" s="3" customFormat="1" ht="33" customHeight="1">
      <c r="A161" s="124" t="s">
        <v>77</v>
      </c>
      <c r="B161" s="42" t="s">
        <v>184</v>
      </c>
      <c r="C161" s="73">
        <v>19646</v>
      </c>
      <c r="D161" s="73">
        <v>19646</v>
      </c>
      <c r="E161" s="73">
        <v>0</v>
      </c>
      <c r="F161" s="73">
        <v>0</v>
      </c>
      <c r="G161" s="73">
        <v>0</v>
      </c>
      <c r="H161" s="73">
        <v>0</v>
      </c>
      <c r="I161" s="73">
        <v>0</v>
      </c>
      <c r="J161" s="73">
        <v>0</v>
      </c>
      <c r="K161" s="74">
        <v>0</v>
      </c>
    </row>
    <row r="162" spans="1:11" s="3" customFormat="1" ht="31.5" customHeight="1">
      <c r="A162" s="125"/>
      <c r="B162" s="42" t="s">
        <v>185</v>
      </c>
      <c r="C162" s="73">
        <v>0</v>
      </c>
      <c r="D162" s="73">
        <v>0</v>
      </c>
      <c r="E162" s="73">
        <v>0</v>
      </c>
      <c r="F162" s="73">
        <v>20432</v>
      </c>
      <c r="G162" s="73">
        <v>20432</v>
      </c>
      <c r="H162" s="73">
        <v>0</v>
      </c>
      <c r="I162" s="73">
        <v>20432</v>
      </c>
      <c r="J162" s="73">
        <v>20432</v>
      </c>
      <c r="K162" s="74">
        <v>0</v>
      </c>
    </row>
    <row r="163" spans="1:11" s="3" customFormat="1" ht="12" customHeight="1">
      <c r="A163" s="124" t="s">
        <v>76</v>
      </c>
      <c r="B163" s="42" t="s">
        <v>186</v>
      </c>
      <c r="C163" s="73">
        <v>131670</v>
      </c>
      <c r="D163" s="73">
        <v>131670</v>
      </c>
      <c r="E163" s="73">
        <v>0</v>
      </c>
      <c r="F163" s="73">
        <v>0</v>
      </c>
      <c r="G163" s="73">
        <v>0</v>
      </c>
      <c r="H163" s="73">
        <v>0</v>
      </c>
      <c r="I163" s="73">
        <v>0</v>
      </c>
      <c r="J163" s="73">
        <v>0</v>
      </c>
      <c r="K163" s="74">
        <v>0</v>
      </c>
    </row>
    <row r="164" spans="1:11" s="3" customFormat="1" ht="12" customHeight="1">
      <c r="A164" s="125"/>
      <c r="B164" s="42" t="s">
        <v>187</v>
      </c>
      <c r="C164" s="73">
        <v>0</v>
      </c>
      <c r="D164" s="73">
        <v>0</v>
      </c>
      <c r="E164" s="73">
        <v>0</v>
      </c>
      <c r="F164" s="73">
        <v>136937</v>
      </c>
      <c r="G164" s="73">
        <v>136937</v>
      </c>
      <c r="H164" s="73">
        <v>0</v>
      </c>
      <c r="I164" s="73">
        <v>136937</v>
      </c>
      <c r="J164" s="73">
        <v>136937</v>
      </c>
      <c r="K164" s="74">
        <v>0</v>
      </c>
    </row>
    <row r="165" spans="1:11" s="3" customFormat="1" ht="39.75" customHeight="1">
      <c r="A165" s="58" t="s">
        <v>216</v>
      </c>
      <c r="B165" s="57"/>
      <c r="C165" s="59">
        <f aca="true" t="shared" si="31" ref="C165:K165">SUM(C169:C170)</f>
        <v>0</v>
      </c>
      <c r="D165" s="59">
        <f t="shared" si="31"/>
        <v>0</v>
      </c>
      <c r="E165" s="59">
        <f t="shared" si="31"/>
        <v>0</v>
      </c>
      <c r="F165" s="59">
        <f t="shared" si="31"/>
        <v>0</v>
      </c>
      <c r="G165" s="59">
        <f t="shared" si="31"/>
        <v>0</v>
      </c>
      <c r="H165" s="59">
        <f t="shared" si="31"/>
        <v>0</v>
      </c>
      <c r="I165" s="59">
        <f t="shared" si="31"/>
        <v>200000</v>
      </c>
      <c r="J165" s="59">
        <f t="shared" si="31"/>
        <v>200000</v>
      </c>
      <c r="K165" s="59">
        <f t="shared" si="31"/>
        <v>0</v>
      </c>
    </row>
    <row r="166" spans="1:11" s="3" customFormat="1" ht="15.75" customHeight="1">
      <c r="A166" s="22" t="s">
        <v>13</v>
      </c>
      <c r="B166" s="57"/>
      <c r="C166" s="110"/>
      <c r="D166" s="110"/>
      <c r="E166" s="110"/>
      <c r="F166" s="110"/>
      <c r="G166" s="110"/>
      <c r="H166" s="110"/>
      <c r="I166" s="110"/>
      <c r="J166" s="110"/>
      <c r="K166" s="111"/>
    </row>
    <row r="167" spans="1:11" s="21" customFormat="1" ht="27.75" customHeight="1">
      <c r="A167" s="122" t="s">
        <v>34</v>
      </c>
      <c r="B167" s="103" t="s">
        <v>190</v>
      </c>
      <c r="C167" s="104">
        <v>0</v>
      </c>
      <c r="D167" s="104">
        <v>0</v>
      </c>
      <c r="E167" s="104">
        <v>0</v>
      </c>
      <c r="F167" s="104">
        <v>14100</v>
      </c>
      <c r="G167" s="104">
        <v>14100</v>
      </c>
      <c r="H167" s="104">
        <v>0</v>
      </c>
      <c r="I167" s="104">
        <v>19100</v>
      </c>
      <c r="J167" s="104">
        <v>19100</v>
      </c>
      <c r="K167" s="105">
        <v>0</v>
      </c>
    </row>
    <row r="168" spans="1:11" s="3" customFormat="1" ht="18" customHeight="1">
      <c r="A168" s="121" t="s">
        <v>37</v>
      </c>
      <c r="B168" s="42" t="s">
        <v>191</v>
      </c>
      <c r="C168" s="73">
        <v>0</v>
      </c>
      <c r="D168" s="73">
        <v>0</v>
      </c>
      <c r="E168" s="73">
        <v>0</v>
      </c>
      <c r="F168" s="73">
        <v>0</v>
      </c>
      <c r="G168" s="73">
        <v>0</v>
      </c>
      <c r="H168" s="73">
        <v>0</v>
      </c>
      <c r="I168" s="73">
        <v>24000</v>
      </c>
      <c r="J168" s="73">
        <v>24000</v>
      </c>
      <c r="K168" s="73">
        <v>0</v>
      </c>
    </row>
    <row r="169" spans="1:11" s="3" customFormat="1" ht="26.25" customHeight="1">
      <c r="A169" s="51" t="s">
        <v>39</v>
      </c>
      <c r="B169" s="57" t="s">
        <v>188</v>
      </c>
      <c r="C169" s="110">
        <v>0</v>
      </c>
      <c r="D169" s="110">
        <v>0</v>
      </c>
      <c r="E169" s="110">
        <v>0</v>
      </c>
      <c r="F169" s="110">
        <v>0</v>
      </c>
      <c r="G169" s="110">
        <v>0</v>
      </c>
      <c r="H169" s="110">
        <v>0</v>
      </c>
      <c r="I169" s="110">
        <v>160000</v>
      </c>
      <c r="J169" s="110">
        <v>160000</v>
      </c>
      <c r="K169" s="111">
        <v>0</v>
      </c>
    </row>
    <row r="170" spans="1:11" s="3" customFormat="1" ht="26.25" customHeight="1" thickBot="1">
      <c r="A170" s="22" t="s">
        <v>46</v>
      </c>
      <c r="B170" s="57" t="s">
        <v>189</v>
      </c>
      <c r="C170" s="110">
        <v>0</v>
      </c>
      <c r="D170" s="110">
        <v>0</v>
      </c>
      <c r="E170" s="110">
        <v>0</v>
      </c>
      <c r="F170" s="110">
        <v>0</v>
      </c>
      <c r="G170" s="110">
        <v>0</v>
      </c>
      <c r="H170" s="110">
        <v>0</v>
      </c>
      <c r="I170" s="110">
        <v>40000</v>
      </c>
      <c r="J170" s="110">
        <v>40000</v>
      </c>
      <c r="K170" s="111">
        <v>0</v>
      </c>
    </row>
    <row r="171" spans="1:11" s="6" customFormat="1" ht="26.25" thickBot="1">
      <c r="A171" s="26" t="s">
        <v>68</v>
      </c>
      <c r="B171" s="112"/>
      <c r="C171" s="84">
        <f aca="true" t="shared" si="32" ref="C171:K171">C172+C190+C188</f>
        <v>3668364</v>
      </c>
      <c r="D171" s="84">
        <f t="shared" si="32"/>
        <v>3668364</v>
      </c>
      <c r="E171" s="84">
        <f t="shared" si="32"/>
        <v>0</v>
      </c>
      <c r="F171" s="84">
        <f t="shared" si="32"/>
        <v>2800000</v>
      </c>
      <c r="G171" s="84">
        <f t="shared" si="32"/>
        <v>2800000</v>
      </c>
      <c r="H171" s="84">
        <f t="shared" si="32"/>
        <v>0</v>
      </c>
      <c r="I171" s="84">
        <f t="shared" si="32"/>
        <v>2800000</v>
      </c>
      <c r="J171" s="84">
        <f t="shared" si="32"/>
        <v>2800000</v>
      </c>
      <c r="K171" s="84">
        <f t="shared" si="32"/>
        <v>0</v>
      </c>
    </row>
    <row r="172" spans="1:11" s="6" customFormat="1" ht="78" customHeight="1">
      <c r="A172" s="25" t="s">
        <v>70</v>
      </c>
      <c r="B172" s="78"/>
      <c r="C172" s="50">
        <f>C174+C175+C178+C179</f>
        <v>2600000</v>
      </c>
      <c r="D172" s="50">
        <f>D174+D175+D178+D179</f>
        <v>2600000</v>
      </c>
      <c r="E172" s="50">
        <f aca="true" t="shared" si="33" ref="E172:K172">E174+E175+E179</f>
        <v>0</v>
      </c>
      <c r="F172" s="50">
        <f t="shared" si="33"/>
        <v>2800000</v>
      </c>
      <c r="G172" s="50">
        <f t="shared" si="33"/>
        <v>2800000</v>
      </c>
      <c r="H172" s="50">
        <f t="shared" si="33"/>
        <v>0</v>
      </c>
      <c r="I172" s="50">
        <f t="shared" si="33"/>
        <v>2800000</v>
      </c>
      <c r="J172" s="50">
        <f t="shared" si="33"/>
        <v>2800000</v>
      </c>
      <c r="K172" s="69">
        <f t="shared" si="33"/>
        <v>0</v>
      </c>
    </row>
    <row r="173" spans="1:11" s="19" customFormat="1" ht="12.75">
      <c r="A173" s="23" t="s">
        <v>58</v>
      </c>
      <c r="B173" s="103"/>
      <c r="C173" s="104"/>
      <c r="D173" s="104"/>
      <c r="E173" s="104"/>
      <c r="F173" s="104"/>
      <c r="G173" s="104"/>
      <c r="H173" s="104"/>
      <c r="I173" s="104"/>
      <c r="J173" s="104"/>
      <c r="K173" s="105"/>
    </row>
    <row r="174" spans="1:11" s="4" customFormat="1" ht="12.75">
      <c r="A174" s="55" t="s">
        <v>25</v>
      </c>
      <c r="B174" s="43" t="s">
        <v>192</v>
      </c>
      <c r="C174" s="34">
        <v>300000</v>
      </c>
      <c r="D174" s="34">
        <f>C174</f>
        <v>300000</v>
      </c>
      <c r="E174" s="34">
        <v>0</v>
      </c>
      <c r="F174" s="34">
        <v>0</v>
      </c>
      <c r="G174" s="34">
        <f>F174</f>
        <v>0</v>
      </c>
      <c r="H174" s="34">
        <v>0</v>
      </c>
      <c r="I174" s="34">
        <v>0</v>
      </c>
      <c r="J174" s="34">
        <f>I174</f>
        <v>0</v>
      </c>
      <c r="K174" s="46">
        <v>0</v>
      </c>
    </row>
    <row r="175" spans="1:11" s="4" customFormat="1" ht="26.25" customHeight="1">
      <c r="A175" s="17" t="s">
        <v>26</v>
      </c>
      <c r="B175" s="43" t="s">
        <v>193</v>
      </c>
      <c r="C175" s="34">
        <f aca="true" t="shared" si="34" ref="C175:K175">C177+C176</f>
        <v>500000</v>
      </c>
      <c r="D175" s="34">
        <f t="shared" si="34"/>
        <v>500000</v>
      </c>
      <c r="E175" s="34">
        <f t="shared" si="34"/>
        <v>0</v>
      </c>
      <c r="F175" s="34">
        <f t="shared" si="34"/>
        <v>500000</v>
      </c>
      <c r="G175" s="34">
        <f t="shared" si="34"/>
        <v>500000</v>
      </c>
      <c r="H175" s="34">
        <f t="shared" si="34"/>
        <v>0</v>
      </c>
      <c r="I175" s="34">
        <f t="shared" si="34"/>
        <v>500000</v>
      </c>
      <c r="J175" s="34">
        <f t="shared" si="34"/>
        <v>500000</v>
      </c>
      <c r="K175" s="46">
        <f t="shared" si="34"/>
        <v>0</v>
      </c>
    </row>
    <row r="176" spans="1:11" s="21" customFormat="1" ht="26.25" customHeight="1">
      <c r="A176" s="20" t="s">
        <v>27</v>
      </c>
      <c r="B176" s="44" t="s">
        <v>194</v>
      </c>
      <c r="C176" s="35">
        <v>0</v>
      </c>
      <c r="D176" s="35">
        <v>0</v>
      </c>
      <c r="E176" s="35">
        <v>0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6">
        <v>0</v>
      </c>
    </row>
    <row r="177" spans="1:11" s="6" customFormat="1" ht="38.25">
      <c r="A177" s="20" t="s">
        <v>30</v>
      </c>
      <c r="B177" s="44" t="s">
        <v>195</v>
      </c>
      <c r="C177" s="35">
        <v>500000</v>
      </c>
      <c r="D177" s="35">
        <v>500000</v>
      </c>
      <c r="E177" s="35">
        <v>0</v>
      </c>
      <c r="F177" s="35">
        <v>500000</v>
      </c>
      <c r="G177" s="35">
        <f>F177</f>
        <v>500000</v>
      </c>
      <c r="H177" s="35">
        <v>0</v>
      </c>
      <c r="I177" s="35">
        <v>500000</v>
      </c>
      <c r="J177" s="35">
        <f>I177</f>
        <v>500000</v>
      </c>
      <c r="K177" s="36">
        <v>0</v>
      </c>
    </row>
    <row r="178" spans="1:11" s="6" customFormat="1" ht="24" customHeight="1">
      <c r="A178" s="64" t="s">
        <v>35</v>
      </c>
      <c r="B178" s="44" t="s">
        <v>196</v>
      </c>
      <c r="C178" s="35">
        <v>15000</v>
      </c>
      <c r="D178" s="35">
        <f>C178</f>
        <v>15000</v>
      </c>
      <c r="E178" s="35"/>
      <c r="F178" s="35">
        <v>0</v>
      </c>
      <c r="G178" s="35">
        <f>F178</f>
        <v>0</v>
      </c>
      <c r="H178" s="35"/>
      <c r="I178" s="35">
        <v>0</v>
      </c>
      <c r="J178" s="35">
        <f>I178</f>
        <v>0</v>
      </c>
      <c r="K178" s="36"/>
    </row>
    <row r="179" spans="1:11" s="8" customFormat="1" ht="25.5">
      <c r="A179" s="116" t="s">
        <v>36</v>
      </c>
      <c r="B179" s="117" t="s">
        <v>197</v>
      </c>
      <c r="C179" s="118">
        <f aca="true" t="shared" si="35" ref="C179:K179">C181+C184</f>
        <v>1785000</v>
      </c>
      <c r="D179" s="118">
        <f t="shared" si="35"/>
        <v>1785000</v>
      </c>
      <c r="E179" s="118">
        <f t="shared" si="35"/>
        <v>0</v>
      </c>
      <c r="F179" s="118">
        <f t="shared" si="35"/>
        <v>2300000</v>
      </c>
      <c r="G179" s="118">
        <f t="shared" si="35"/>
        <v>2300000</v>
      </c>
      <c r="H179" s="118">
        <f t="shared" si="35"/>
        <v>0</v>
      </c>
      <c r="I179" s="118">
        <f t="shared" si="35"/>
        <v>2300000</v>
      </c>
      <c r="J179" s="118">
        <f t="shared" si="35"/>
        <v>2300000</v>
      </c>
      <c r="K179" s="119">
        <f t="shared" si="35"/>
        <v>0</v>
      </c>
    </row>
    <row r="180" spans="1:11" s="8" customFormat="1" ht="12.75">
      <c r="A180" s="16" t="s">
        <v>13</v>
      </c>
      <c r="B180" s="44"/>
      <c r="C180" s="65"/>
      <c r="D180" s="65"/>
      <c r="E180" s="65"/>
      <c r="F180" s="65"/>
      <c r="G180" s="65"/>
      <c r="H180" s="65"/>
      <c r="I180" s="65"/>
      <c r="J180" s="65"/>
      <c r="K180" s="106"/>
    </row>
    <row r="181" spans="1:11" s="4" customFormat="1" ht="25.5">
      <c r="A181" s="17" t="s">
        <v>40</v>
      </c>
      <c r="B181" s="43" t="s">
        <v>93</v>
      </c>
      <c r="C181" s="34">
        <f aca="true" t="shared" si="36" ref="C181:K181">C182+C183</f>
        <v>250000</v>
      </c>
      <c r="D181" s="34">
        <f t="shared" si="36"/>
        <v>250000</v>
      </c>
      <c r="E181" s="34">
        <f t="shared" si="36"/>
        <v>0</v>
      </c>
      <c r="F181" s="34">
        <f t="shared" si="36"/>
        <v>300000</v>
      </c>
      <c r="G181" s="34">
        <f t="shared" si="36"/>
        <v>300000</v>
      </c>
      <c r="H181" s="34">
        <f t="shared" si="36"/>
        <v>0</v>
      </c>
      <c r="I181" s="34">
        <f t="shared" si="36"/>
        <v>300000</v>
      </c>
      <c r="J181" s="34">
        <f t="shared" si="36"/>
        <v>300000</v>
      </c>
      <c r="K181" s="46">
        <f t="shared" si="36"/>
        <v>0</v>
      </c>
    </row>
    <row r="182" spans="1:11" s="6" customFormat="1" ht="12.75">
      <c r="A182" s="20" t="s">
        <v>38</v>
      </c>
      <c r="B182" s="44" t="s">
        <v>198</v>
      </c>
      <c r="C182" s="35">
        <v>198889</v>
      </c>
      <c r="D182" s="35">
        <f>C182</f>
        <v>198889</v>
      </c>
      <c r="E182" s="35">
        <v>0</v>
      </c>
      <c r="F182" s="35">
        <v>300000</v>
      </c>
      <c r="G182" s="35">
        <f>F182</f>
        <v>300000</v>
      </c>
      <c r="H182" s="35">
        <v>0</v>
      </c>
      <c r="I182" s="35">
        <v>300000</v>
      </c>
      <c r="J182" s="35">
        <v>300000</v>
      </c>
      <c r="K182" s="36">
        <v>0</v>
      </c>
    </row>
    <row r="183" spans="1:11" s="6" customFormat="1" ht="25.5">
      <c r="A183" s="20" t="s">
        <v>67</v>
      </c>
      <c r="B183" s="44" t="s">
        <v>199</v>
      </c>
      <c r="C183" s="35">
        <v>51111</v>
      </c>
      <c r="D183" s="35">
        <f>C183</f>
        <v>51111</v>
      </c>
      <c r="E183" s="35">
        <v>0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6">
        <v>0</v>
      </c>
    </row>
    <row r="184" spans="1:11" s="4" customFormat="1" ht="25.5">
      <c r="A184" s="17" t="s">
        <v>41</v>
      </c>
      <c r="B184" s="43" t="s">
        <v>95</v>
      </c>
      <c r="C184" s="34">
        <f>SUM(C185:C187)</f>
        <v>1535000</v>
      </c>
      <c r="D184" s="34">
        <f>SUM(D185:D187)</f>
        <v>1535000</v>
      </c>
      <c r="E184" s="34">
        <f>SUM(E185:E187)</f>
        <v>0</v>
      </c>
      <c r="F184" s="34">
        <f>F185+F186+F187</f>
        <v>2000000</v>
      </c>
      <c r="G184" s="34">
        <f>F184</f>
        <v>2000000</v>
      </c>
      <c r="H184" s="34">
        <f>SUM(H185:H187)</f>
        <v>0</v>
      </c>
      <c r="I184" s="34">
        <v>2000000</v>
      </c>
      <c r="J184" s="34">
        <f>I184</f>
        <v>2000000</v>
      </c>
      <c r="K184" s="46">
        <f>SUM(K185:K187)</f>
        <v>0</v>
      </c>
    </row>
    <row r="185" spans="1:11" s="6" customFormat="1" ht="12.75">
      <c r="A185" s="20" t="s">
        <v>43</v>
      </c>
      <c r="B185" s="44" t="s">
        <v>200</v>
      </c>
      <c r="C185" s="35">
        <v>1280000</v>
      </c>
      <c r="D185" s="35">
        <f>C185</f>
        <v>1280000</v>
      </c>
      <c r="E185" s="35">
        <v>0</v>
      </c>
      <c r="F185" s="35">
        <v>1550000</v>
      </c>
      <c r="G185" s="35">
        <f>F185</f>
        <v>1550000</v>
      </c>
      <c r="H185" s="35">
        <v>0</v>
      </c>
      <c r="I185" s="35">
        <v>1550000</v>
      </c>
      <c r="J185" s="35">
        <v>1550000</v>
      </c>
      <c r="K185" s="36">
        <v>0</v>
      </c>
    </row>
    <row r="186" spans="1:11" s="6" customFormat="1" ht="12.75">
      <c r="A186" s="20" t="s">
        <v>45</v>
      </c>
      <c r="B186" s="44" t="s">
        <v>201</v>
      </c>
      <c r="C186" s="35">
        <v>175000</v>
      </c>
      <c r="D186" s="35">
        <f>C186</f>
        <v>175000</v>
      </c>
      <c r="E186" s="35">
        <v>0</v>
      </c>
      <c r="F186" s="35">
        <v>200000</v>
      </c>
      <c r="G186" s="35">
        <v>200000</v>
      </c>
      <c r="H186" s="35">
        <v>0</v>
      </c>
      <c r="I186" s="35">
        <v>200000</v>
      </c>
      <c r="J186" s="35">
        <f>I186</f>
        <v>200000</v>
      </c>
      <c r="K186" s="36">
        <v>0</v>
      </c>
    </row>
    <row r="187" spans="1:11" s="6" customFormat="1" ht="26.25" thickBot="1">
      <c r="A187" s="24" t="s">
        <v>46</v>
      </c>
      <c r="B187" s="47" t="s">
        <v>96</v>
      </c>
      <c r="C187" s="113">
        <v>80000</v>
      </c>
      <c r="D187" s="35">
        <f>C187</f>
        <v>80000</v>
      </c>
      <c r="E187" s="113">
        <v>0</v>
      </c>
      <c r="F187" s="113">
        <v>250000</v>
      </c>
      <c r="G187" s="113">
        <v>250000</v>
      </c>
      <c r="H187" s="113">
        <v>0</v>
      </c>
      <c r="I187" s="113">
        <v>250000</v>
      </c>
      <c r="J187" s="113">
        <v>250000</v>
      </c>
      <c r="K187" s="114">
        <v>0</v>
      </c>
    </row>
    <row r="188" spans="1:11" s="6" customFormat="1" ht="25.5">
      <c r="A188" s="25" t="s">
        <v>82</v>
      </c>
      <c r="B188" s="78"/>
      <c r="C188" s="50">
        <f>C189</f>
        <v>1140</v>
      </c>
      <c r="D188" s="50">
        <f aca="true" t="shared" si="37" ref="D188:K188">D189</f>
        <v>1140</v>
      </c>
      <c r="E188" s="50">
        <f t="shared" si="37"/>
        <v>0</v>
      </c>
      <c r="F188" s="50">
        <f t="shared" si="37"/>
        <v>0</v>
      </c>
      <c r="G188" s="50">
        <f t="shared" si="37"/>
        <v>0</v>
      </c>
      <c r="H188" s="50">
        <f t="shared" si="37"/>
        <v>0</v>
      </c>
      <c r="I188" s="50">
        <f t="shared" si="37"/>
        <v>0</v>
      </c>
      <c r="J188" s="50">
        <f t="shared" si="37"/>
        <v>0</v>
      </c>
      <c r="K188" s="69">
        <f t="shared" si="37"/>
        <v>0</v>
      </c>
    </row>
    <row r="189" spans="1:11" s="6" customFormat="1" ht="26.25" thickBot="1">
      <c r="A189" s="24" t="s">
        <v>46</v>
      </c>
      <c r="B189" s="47" t="s">
        <v>96</v>
      </c>
      <c r="C189" s="113">
        <v>1140</v>
      </c>
      <c r="D189" s="113">
        <v>1140</v>
      </c>
      <c r="E189" s="113">
        <v>0</v>
      </c>
      <c r="F189" s="113">
        <v>0</v>
      </c>
      <c r="G189" s="113">
        <v>0</v>
      </c>
      <c r="H189" s="113">
        <v>0</v>
      </c>
      <c r="I189" s="113">
        <v>0</v>
      </c>
      <c r="J189" s="113">
        <v>0</v>
      </c>
      <c r="K189" s="114">
        <v>0</v>
      </c>
    </row>
    <row r="190" spans="1:11" s="6" customFormat="1" ht="12.75">
      <c r="A190" s="25" t="s">
        <v>83</v>
      </c>
      <c r="B190" s="78"/>
      <c r="C190" s="50">
        <f>C191+C193+C194+C195+C199+C200</f>
        <v>1067224</v>
      </c>
      <c r="D190" s="50">
        <f>D191+D193+D194+D195+D199+D200</f>
        <v>1067224</v>
      </c>
      <c r="E190" s="50">
        <f aca="true" t="shared" si="38" ref="E190:K190">E193+E195+E199+E200</f>
        <v>0</v>
      </c>
      <c r="F190" s="50">
        <f t="shared" si="38"/>
        <v>0</v>
      </c>
      <c r="G190" s="50">
        <f t="shared" si="38"/>
        <v>0</v>
      </c>
      <c r="H190" s="50">
        <f t="shared" si="38"/>
        <v>0</v>
      </c>
      <c r="I190" s="50">
        <f t="shared" si="38"/>
        <v>0</v>
      </c>
      <c r="J190" s="50">
        <f t="shared" si="38"/>
        <v>0</v>
      </c>
      <c r="K190" s="69">
        <f t="shared" si="38"/>
        <v>0</v>
      </c>
    </row>
    <row r="191" spans="1:11" s="6" customFormat="1" ht="25.5">
      <c r="A191" s="55" t="s">
        <v>84</v>
      </c>
      <c r="B191" s="43" t="s">
        <v>88</v>
      </c>
      <c r="C191" s="104">
        <f>C192</f>
        <v>600</v>
      </c>
      <c r="D191" s="104">
        <f aca="true" t="shared" si="39" ref="D191:D199">C191</f>
        <v>600</v>
      </c>
      <c r="E191" s="104"/>
      <c r="F191" s="104"/>
      <c r="G191" s="104"/>
      <c r="H191" s="104"/>
      <c r="I191" s="104"/>
      <c r="J191" s="104"/>
      <c r="K191" s="105"/>
    </row>
    <row r="192" spans="1:11" s="6" customFormat="1" ht="12.75">
      <c r="A192" s="23" t="s">
        <v>17</v>
      </c>
      <c r="B192" s="44" t="s">
        <v>202</v>
      </c>
      <c r="C192" s="104">
        <v>600</v>
      </c>
      <c r="D192" s="104">
        <f t="shared" si="39"/>
        <v>600</v>
      </c>
      <c r="E192" s="104"/>
      <c r="F192" s="104"/>
      <c r="G192" s="104"/>
      <c r="H192" s="104"/>
      <c r="I192" s="104"/>
      <c r="J192" s="104"/>
      <c r="K192" s="105"/>
    </row>
    <row r="193" spans="1:11" s="6" customFormat="1" ht="12.75">
      <c r="A193" s="20" t="s">
        <v>65</v>
      </c>
      <c r="B193" s="44" t="s">
        <v>203</v>
      </c>
      <c r="C193" s="35">
        <f>29000</f>
        <v>29000</v>
      </c>
      <c r="D193" s="35">
        <f t="shared" si="39"/>
        <v>29000</v>
      </c>
      <c r="E193" s="35">
        <v>0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6">
        <v>0</v>
      </c>
    </row>
    <row r="194" spans="1:11" s="6" customFormat="1" ht="12.75">
      <c r="A194" s="20" t="s">
        <v>17</v>
      </c>
      <c r="B194" s="44" t="s">
        <v>204</v>
      </c>
      <c r="C194" s="35">
        <f>7910+11000</f>
        <v>18910</v>
      </c>
      <c r="D194" s="35">
        <f t="shared" si="39"/>
        <v>18910</v>
      </c>
      <c r="E194" s="35"/>
      <c r="F194" s="35"/>
      <c r="G194" s="35"/>
      <c r="H194" s="35"/>
      <c r="I194" s="35"/>
      <c r="J194" s="35"/>
      <c r="K194" s="36"/>
    </row>
    <row r="195" spans="1:11" s="6" customFormat="1" ht="12.75">
      <c r="A195" s="17" t="s">
        <v>32</v>
      </c>
      <c r="B195" s="43" t="s">
        <v>205</v>
      </c>
      <c r="C195" s="34">
        <f>C197+C198+C196</f>
        <v>580014</v>
      </c>
      <c r="D195" s="34">
        <f t="shared" si="39"/>
        <v>580014</v>
      </c>
      <c r="E195" s="34">
        <v>0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46">
        <v>0</v>
      </c>
    </row>
    <row r="196" spans="1:11" s="6" customFormat="1" ht="12.75">
      <c r="A196" s="20" t="s">
        <v>17</v>
      </c>
      <c r="B196" s="44" t="s">
        <v>206</v>
      </c>
      <c r="C196" s="107">
        <f>13500+2000</f>
        <v>15500</v>
      </c>
      <c r="D196" s="35">
        <f t="shared" si="39"/>
        <v>15500</v>
      </c>
      <c r="E196" s="107">
        <v>0</v>
      </c>
      <c r="F196" s="107">
        <v>0</v>
      </c>
      <c r="G196" s="107">
        <v>0</v>
      </c>
      <c r="H196" s="107">
        <v>0</v>
      </c>
      <c r="I196" s="107">
        <v>0</v>
      </c>
      <c r="J196" s="107">
        <v>0</v>
      </c>
      <c r="K196" s="108">
        <v>0</v>
      </c>
    </row>
    <row r="197" spans="1:11" s="6" customFormat="1" ht="25.5">
      <c r="A197" s="20" t="s">
        <v>76</v>
      </c>
      <c r="B197" s="44" t="s">
        <v>207</v>
      </c>
      <c r="C197" s="35">
        <v>52510</v>
      </c>
      <c r="D197" s="35">
        <f t="shared" si="39"/>
        <v>52510</v>
      </c>
      <c r="E197" s="35">
        <v>0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K197" s="36">
        <v>0</v>
      </c>
    </row>
    <row r="198" spans="1:11" s="6" customFormat="1" ht="25.5">
      <c r="A198" s="20" t="s">
        <v>34</v>
      </c>
      <c r="B198" s="44" t="s">
        <v>209</v>
      </c>
      <c r="C198" s="35">
        <f>445504+66500</f>
        <v>512004</v>
      </c>
      <c r="D198" s="35">
        <f t="shared" si="39"/>
        <v>512004</v>
      </c>
      <c r="E198" s="35">
        <v>0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6">
        <v>0</v>
      </c>
    </row>
    <row r="199" spans="1:11" s="6" customFormat="1" ht="25.5">
      <c r="A199" s="20" t="s">
        <v>78</v>
      </c>
      <c r="B199" s="44" t="s">
        <v>208</v>
      </c>
      <c r="C199" s="35">
        <v>10000</v>
      </c>
      <c r="D199" s="35">
        <f t="shared" si="39"/>
        <v>10000</v>
      </c>
      <c r="E199" s="35">
        <v>0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  <c r="K199" s="36">
        <v>0</v>
      </c>
    </row>
    <row r="200" spans="1:11" s="6" customFormat="1" ht="27.75" customHeight="1">
      <c r="A200" s="16" t="s">
        <v>36</v>
      </c>
      <c r="B200" s="7" t="s">
        <v>197</v>
      </c>
      <c r="C200" s="65">
        <f>C202+C206</f>
        <v>428700</v>
      </c>
      <c r="D200" s="65">
        <f>D202+D206</f>
        <v>428700</v>
      </c>
      <c r="E200" s="35">
        <v>0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6">
        <v>0</v>
      </c>
    </row>
    <row r="201" spans="1:11" s="6" customFormat="1" ht="15.75" customHeight="1">
      <c r="A201" s="16" t="s">
        <v>13</v>
      </c>
      <c r="B201" s="7"/>
      <c r="C201" s="35"/>
      <c r="D201" s="35"/>
      <c r="E201" s="35"/>
      <c r="F201" s="35"/>
      <c r="G201" s="35"/>
      <c r="H201" s="35"/>
      <c r="I201" s="35"/>
      <c r="J201" s="35"/>
      <c r="K201" s="36"/>
    </row>
    <row r="202" spans="1:11" s="4" customFormat="1" ht="25.5">
      <c r="A202" s="17" t="s">
        <v>40</v>
      </c>
      <c r="B202" s="43" t="s">
        <v>93</v>
      </c>
      <c r="C202" s="34">
        <f>SUM(C203:C205)</f>
        <v>308600</v>
      </c>
      <c r="D202" s="34">
        <f>C202</f>
        <v>308600</v>
      </c>
      <c r="E202" s="34">
        <v>0</v>
      </c>
      <c r="F202" s="34">
        <v>0</v>
      </c>
      <c r="G202" s="34">
        <v>0</v>
      </c>
      <c r="H202" s="34">
        <v>0</v>
      </c>
      <c r="I202" s="34">
        <v>0</v>
      </c>
      <c r="J202" s="34">
        <v>0</v>
      </c>
      <c r="K202" s="46">
        <v>0</v>
      </c>
    </row>
    <row r="203" spans="1:11" s="6" customFormat="1" ht="12.75">
      <c r="A203" s="20" t="s">
        <v>37</v>
      </c>
      <c r="B203" s="44" t="s">
        <v>94</v>
      </c>
      <c r="C203" s="35">
        <f>75000+24000</f>
        <v>99000</v>
      </c>
      <c r="D203" s="35">
        <f>C203</f>
        <v>99000</v>
      </c>
      <c r="E203" s="35">
        <v>0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6">
        <v>0</v>
      </c>
    </row>
    <row r="204" spans="1:11" s="6" customFormat="1" ht="12.75">
      <c r="A204" s="20" t="s">
        <v>38</v>
      </c>
      <c r="B204" s="44" t="s">
        <v>198</v>
      </c>
      <c r="C204" s="35">
        <f>91000+48000</f>
        <v>139000</v>
      </c>
      <c r="D204" s="35">
        <f>C204</f>
        <v>139000</v>
      </c>
      <c r="E204" s="35">
        <v>0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6">
        <v>0</v>
      </c>
    </row>
    <row r="205" spans="1:11" s="6" customFormat="1" ht="25.5">
      <c r="A205" s="20" t="s">
        <v>39</v>
      </c>
      <c r="B205" s="44" t="s">
        <v>199</v>
      </c>
      <c r="C205" s="35">
        <f>4600+7000+59000</f>
        <v>70600</v>
      </c>
      <c r="D205" s="35">
        <f>C205</f>
        <v>70600</v>
      </c>
      <c r="E205" s="35">
        <v>0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6">
        <v>0</v>
      </c>
    </row>
    <row r="206" spans="1:11" s="4" customFormat="1" ht="12.75" customHeight="1">
      <c r="A206" s="64"/>
      <c r="B206" s="43" t="s">
        <v>95</v>
      </c>
      <c r="C206" s="34">
        <f>C207+C208</f>
        <v>120100</v>
      </c>
      <c r="D206" s="34">
        <f>C206</f>
        <v>120100</v>
      </c>
      <c r="E206" s="34">
        <f>E209+E211+E213+E215+E217</f>
        <v>0</v>
      </c>
      <c r="F206" s="34">
        <v>0</v>
      </c>
      <c r="G206" s="34">
        <f>F206</f>
        <v>0</v>
      </c>
      <c r="H206" s="34">
        <f>H209+H211+H213+H215+H217</f>
        <v>0</v>
      </c>
      <c r="I206" s="34">
        <v>0</v>
      </c>
      <c r="J206" s="34">
        <f>I206</f>
        <v>0</v>
      </c>
      <c r="K206" s="46">
        <f>K209+K211+K213+K215+K217</f>
        <v>0</v>
      </c>
    </row>
    <row r="207" spans="1:11" s="6" customFormat="1" ht="12.75">
      <c r="A207" s="64" t="s">
        <v>43</v>
      </c>
      <c r="B207" s="44" t="s">
        <v>200</v>
      </c>
      <c r="C207" s="107">
        <v>6000</v>
      </c>
      <c r="D207" s="107">
        <v>6000</v>
      </c>
      <c r="E207" s="107">
        <v>0</v>
      </c>
      <c r="F207" s="107">
        <v>0</v>
      </c>
      <c r="G207" s="107">
        <v>0</v>
      </c>
      <c r="H207" s="107">
        <v>0</v>
      </c>
      <c r="I207" s="107">
        <v>0</v>
      </c>
      <c r="J207" s="107">
        <v>0</v>
      </c>
      <c r="K207" s="108">
        <v>0</v>
      </c>
    </row>
    <row r="208" spans="1:11" s="6" customFormat="1" ht="26.25" thickBot="1">
      <c r="A208" s="24" t="s">
        <v>46</v>
      </c>
      <c r="B208" s="47" t="s">
        <v>96</v>
      </c>
      <c r="C208" s="113">
        <f>42100+72000</f>
        <v>114100</v>
      </c>
      <c r="D208" s="113">
        <f>C208</f>
        <v>114100</v>
      </c>
      <c r="E208" s="113">
        <v>0</v>
      </c>
      <c r="F208" s="113">
        <v>0</v>
      </c>
      <c r="G208" s="113">
        <v>0</v>
      </c>
      <c r="H208" s="113">
        <v>0</v>
      </c>
      <c r="I208" s="113">
        <v>0</v>
      </c>
      <c r="J208" s="113">
        <v>0</v>
      </c>
      <c r="K208" s="114">
        <v>0</v>
      </c>
    </row>
    <row r="209" spans="1:11" s="5" customFormat="1" ht="17.25" customHeight="1" thickBot="1">
      <c r="A209" s="26" t="s">
        <v>64</v>
      </c>
      <c r="B209" s="112"/>
      <c r="C209" s="84">
        <f>C10-C23</f>
        <v>0</v>
      </c>
      <c r="D209" s="84">
        <f aca="true" t="shared" si="40" ref="D209:K209">D10-D23</f>
        <v>0</v>
      </c>
      <c r="E209" s="84">
        <f t="shared" si="40"/>
        <v>0</v>
      </c>
      <c r="F209" s="84">
        <f t="shared" si="40"/>
        <v>0</v>
      </c>
      <c r="G209" s="84">
        <f t="shared" si="40"/>
        <v>0</v>
      </c>
      <c r="H209" s="84">
        <f t="shared" si="40"/>
        <v>0</v>
      </c>
      <c r="I209" s="84">
        <f t="shared" si="40"/>
        <v>0</v>
      </c>
      <c r="J209" s="84">
        <f t="shared" si="40"/>
        <v>0</v>
      </c>
      <c r="K209" s="84">
        <f t="shared" si="40"/>
        <v>0</v>
      </c>
    </row>
  </sheetData>
  <sheetProtection/>
  <mergeCells count="130">
    <mergeCell ref="K26:K27"/>
    <mergeCell ref="B43:B44"/>
    <mergeCell ref="B26:B27"/>
    <mergeCell ref="I43:I44"/>
    <mergeCell ref="J43:J44"/>
    <mergeCell ref="K43:K44"/>
    <mergeCell ref="K40:K41"/>
    <mergeCell ref="H36:H37"/>
    <mergeCell ref="I36:I37"/>
    <mergeCell ref="J36:J37"/>
    <mergeCell ref="K36:K37"/>
    <mergeCell ref="D36:D37"/>
    <mergeCell ref="E36:E37"/>
    <mergeCell ref="F36:F37"/>
    <mergeCell ref="G36:G37"/>
    <mergeCell ref="H40:H41"/>
    <mergeCell ref="I40:I41"/>
    <mergeCell ref="J40:J41"/>
    <mergeCell ref="C43:C44"/>
    <mergeCell ref="D43:D44"/>
    <mergeCell ref="E43:E44"/>
    <mergeCell ref="F43:F44"/>
    <mergeCell ref="G43:G44"/>
    <mergeCell ref="H43:H44"/>
    <mergeCell ref="D40:D41"/>
    <mergeCell ref="E40:E41"/>
    <mergeCell ref="F40:F41"/>
    <mergeCell ref="G40:G41"/>
    <mergeCell ref="B34:B35"/>
    <mergeCell ref="B36:B37"/>
    <mergeCell ref="B40:B41"/>
    <mergeCell ref="C40:C41"/>
    <mergeCell ref="C36:C37"/>
    <mergeCell ref="C34:C35"/>
    <mergeCell ref="D34:D35"/>
    <mergeCell ref="J26:J27"/>
    <mergeCell ref="B32:B33"/>
    <mergeCell ref="D26:D27"/>
    <mergeCell ref="E26:E27"/>
    <mergeCell ref="F26:F27"/>
    <mergeCell ref="G26:G27"/>
    <mergeCell ref="D32:D33"/>
    <mergeCell ref="C32:C33"/>
    <mergeCell ref="I32:I33"/>
    <mergeCell ref="G32:G33"/>
    <mergeCell ref="K29:K30"/>
    <mergeCell ref="K32:K33"/>
    <mergeCell ref="K34:K35"/>
    <mergeCell ref="G29:G30"/>
    <mergeCell ref="J29:J30"/>
    <mergeCell ref="J32:J33"/>
    <mergeCell ref="G34:G35"/>
    <mergeCell ref="H34:H35"/>
    <mergeCell ref="I34:I35"/>
    <mergeCell ref="J34:J35"/>
    <mergeCell ref="E34:E35"/>
    <mergeCell ref="F34:F35"/>
    <mergeCell ref="F29:F30"/>
    <mergeCell ref="F32:F33"/>
    <mergeCell ref="H32:H33"/>
    <mergeCell ref="E32:E33"/>
    <mergeCell ref="A2:K2"/>
    <mergeCell ref="A4:A7"/>
    <mergeCell ref="B4:B7"/>
    <mergeCell ref="C4:E4"/>
    <mergeCell ref="F4:K4"/>
    <mergeCell ref="C5:C7"/>
    <mergeCell ref="D5:E6"/>
    <mergeCell ref="F5:H5"/>
    <mergeCell ref="I5:K5"/>
    <mergeCell ref="G6:H6"/>
    <mergeCell ref="A32:A33"/>
    <mergeCell ref="A36:A37"/>
    <mergeCell ref="I29:I30"/>
    <mergeCell ref="C26:C27"/>
    <mergeCell ref="A26:A27"/>
    <mergeCell ref="A29:A30"/>
    <mergeCell ref="H26:H27"/>
    <mergeCell ref="I26:I27"/>
    <mergeCell ref="A56:A57"/>
    <mergeCell ref="A59:A60"/>
    <mergeCell ref="A48:A49"/>
    <mergeCell ref="A34:A35"/>
    <mergeCell ref="A40:A41"/>
    <mergeCell ref="A43:A44"/>
    <mergeCell ref="A51:A52"/>
    <mergeCell ref="A54:A55"/>
    <mergeCell ref="A67:A68"/>
    <mergeCell ref="A70:A71"/>
    <mergeCell ref="I6:I7"/>
    <mergeCell ref="J6:K6"/>
    <mergeCell ref="B29:B30"/>
    <mergeCell ref="C29:C30"/>
    <mergeCell ref="D29:D30"/>
    <mergeCell ref="E29:E30"/>
    <mergeCell ref="F6:F7"/>
    <mergeCell ref="H29:H30"/>
    <mergeCell ref="A61:A62"/>
    <mergeCell ref="A65:A66"/>
    <mergeCell ref="A88:A89"/>
    <mergeCell ref="A72:A73"/>
    <mergeCell ref="A75:A76"/>
    <mergeCell ref="A77:A78"/>
    <mergeCell ref="A79:A80"/>
    <mergeCell ref="A81:A82"/>
    <mergeCell ref="A83:A84"/>
    <mergeCell ref="A86:A87"/>
    <mergeCell ref="A101:A102"/>
    <mergeCell ref="A103:A104"/>
    <mergeCell ref="A105:A106"/>
    <mergeCell ref="A90:A91"/>
    <mergeCell ref="A92:A93"/>
    <mergeCell ref="A94:A95"/>
    <mergeCell ref="A96:A97"/>
    <mergeCell ref="A99:A100"/>
    <mergeCell ref="A107:A108"/>
    <mergeCell ref="A110:A111"/>
    <mergeCell ref="A113:A114"/>
    <mergeCell ref="A115:A116"/>
    <mergeCell ref="A118:A119"/>
    <mergeCell ref="A120:A121"/>
    <mergeCell ref="A122:A123"/>
    <mergeCell ref="A124:A125"/>
    <mergeCell ref="A140:A141"/>
    <mergeCell ref="A161:A162"/>
    <mergeCell ref="A163:A164"/>
    <mergeCell ref="A126:A127"/>
    <mergeCell ref="A129:A130"/>
    <mergeCell ref="A131:A132"/>
    <mergeCell ref="A136:A137"/>
  </mergeCells>
  <printOptions/>
  <pageMargins left="0.24" right="0.16" top="0.4" bottom="0.2" header="0.2" footer="0.2"/>
  <pageSetup fitToHeight="13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2013-06-21T13:21:39Z</cp:lastPrinted>
  <dcterms:created xsi:type="dcterms:W3CDTF">1996-10-08T23:32:33Z</dcterms:created>
  <dcterms:modified xsi:type="dcterms:W3CDTF">2013-07-03T10:48:29Z</dcterms:modified>
  <cp:category/>
  <cp:version/>
  <cp:contentType/>
  <cp:contentStatus/>
</cp:coreProperties>
</file>